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C:\Users\pmill\Documents\Boundless\"/>
    </mc:Choice>
  </mc:AlternateContent>
  <xr:revisionPtr revIDLastSave="0" documentId="13_ncr:1_{203E6F4A-B777-4383-A164-9B6BC54CA9D9}" xr6:coauthVersionLast="36" xr6:coauthVersionMax="36" xr10:uidLastSave="{00000000-0000-0000-0000-000000000000}"/>
  <bookViews>
    <workbookView xWindow="0" yWindow="0" windowWidth="23040" windowHeight="9072" xr2:uid="{2B184499-5BC2-443D-852D-25BF7730CA89}"/>
  </bookViews>
  <sheets>
    <sheet name="Calculator" sheetId="1" r:id="rId1"/>
    <sheet name="2018 Tax Tables" sheetId="4" r:id="rId2"/>
    <sheet name="State Tax Burden" sheetId="6" r:id="rId3"/>
  </sheet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2" i="1" l="1"/>
  <c r="Q3" i="4" l="1"/>
  <c r="J3" i="4"/>
  <c r="A15" i="4"/>
  <c r="A14" i="4"/>
  <c r="A13" i="4"/>
  <c r="D12" i="4"/>
  <c r="A12" i="4"/>
  <c r="A7" i="4"/>
  <c r="A6" i="4"/>
  <c r="A5" i="4"/>
  <c r="D4" i="4"/>
  <c r="A4" i="4"/>
  <c r="N4" i="4"/>
  <c r="N5" i="4" s="1"/>
  <c r="Q5" i="4" s="1"/>
  <c r="G4" i="4"/>
  <c r="G5" i="4" s="1"/>
  <c r="J5" i="4" s="1"/>
  <c r="C29" i="1"/>
  <c r="F9" i="1" s="1"/>
  <c r="C18" i="1"/>
  <c r="F8" i="1" s="1"/>
  <c r="C12" i="1"/>
  <c r="F7" i="1" s="1"/>
  <c r="Q4" i="4" l="1"/>
  <c r="J4" i="4"/>
  <c r="O3" i="4"/>
  <c r="P3" i="4" s="1"/>
  <c r="R3" i="4" s="1"/>
  <c r="O5" i="4"/>
  <c r="P5" i="4" s="1"/>
  <c r="R5" i="4" s="1"/>
  <c r="O4" i="4"/>
  <c r="P4" i="4" s="1"/>
  <c r="R4" i="4" s="1"/>
  <c r="H5" i="4"/>
  <c r="I5" i="4" s="1"/>
  <c r="H3" i="4"/>
  <c r="I3" i="4" s="1"/>
  <c r="H4" i="4"/>
  <c r="I4" i="4" s="1"/>
  <c r="G6" i="4"/>
  <c r="J6" i="4" s="1"/>
  <c r="D13" i="4"/>
  <c r="D14" i="4" s="1"/>
  <c r="D15" i="4" s="1"/>
  <c r="D5" i="4"/>
  <c r="D6" i="4" s="1"/>
  <c r="D7" i="4" s="1"/>
  <c r="N6" i="4"/>
  <c r="Q6" i="4" s="1"/>
  <c r="F10" i="1"/>
  <c r="F11" i="1" s="1"/>
  <c r="H6" i="4" l="1"/>
  <c r="O6" i="4"/>
  <c r="P6" i="4" s="1"/>
  <c r="R6" i="4" s="1"/>
  <c r="K3" i="4"/>
  <c r="F3" i="4"/>
  <c r="K4" i="4"/>
  <c r="F4" i="4"/>
  <c r="K5" i="4"/>
  <c r="F5" i="4"/>
  <c r="M3" i="4"/>
  <c r="I6" i="4"/>
  <c r="M5" i="4"/>
  <c r="G7" i="4"/>
  <c r="M4" i="4"/>
  <c r="N7" i="4"/>
  <c r="Q7" i="4" l="1"/>
  <c r="O7" i="4"/>
  <c r="P7" i="4" s="1"/>
  <c r="R7" i="4" s="1"/>
  <c r="J7" i="4"/>
  <c r="H7" i="4"/>
  <c r="I7" i="4" s="1"/>
  <c r="K7" i="4" s="1"/>
  <c r="K6" i="4"/>
  <c r="F6" i="4"/>
  <c r="M6" i="4"/>
  <c r="G8" i="4"/>
  <c r="N8" i="4"/>
  <c r="F7" i="4" l="1"/>
  <c r="Q8" i="4"/>
  <c r="O8" i="4"/>
  <c r="P8" i="4" s="1"/>
  <c r="R8" i="4" s="1"/>
  <c r="J8" i="4"/>
  <c r="H8" i="4"/>
  <c r="I8" i="4" s="1"/>
  <c r="K8" i="4" s="1"/>
  <c r="G9" i="4"/>
  <c r="N9" i="4"/>
  <c r="M7" i="4"/>
  <c r="F8" i="4" l="1"/>
  <c r="J9" i="4"/>
  <c r="H9" i="4"/>
  <c r="I9" i="4" s="1"/>
  <c r="Q9" i="4"/>
  <c r="O9" i="4"/>
  <c r="P9" i="4" s="1"/>
  <c r="M9" i="4" s="1"/>
  <c r="M8" i="4"/>
  <c r="G10" i="4"/>
  <c r="N10" i="4"/>
  <c r="F9" i="4" l="1"/>
  <c r="K9" i="4"/>
  <c r="Q10" i="4"/>
  <c r="O10" i="4"/>
  <c r="P10" i="4" s="1"/>
  <c r="R10" i="4" s="1"/>
  <c r="J10" i="4"/>
  <c r="H10" i="4"/>
  <c r="I10" i="4" s="1"/>
  <c r="R9" i="4"/>
  <c r="G11" i="4"/>
  <c r="N11" i="4"/>
  <c r="K10" i="4" l="1"/>
  <c r="F10" i="4"/>
  <c r="J11" i="4"/>
  <c r="H11" i="4"/>
  <c r="I11" i="4" s="1"/>
  <c r="Q11" i="4"/>
  <c r="O11" i="4"/>
  <c r="P11" i="4" s="1"/>
  <c r="R11" i="4" s="1"/>
  <c r="M10" i="4"/>
  <c r="G12" i="4"/>
  <c r="N12" i="4"/>
  <c r="F11" i="4" l="1"/>
  <c r="K11" i="4"/>
  <c r="Q12" i="4"/>
  <c r="O12" i="4"/>
  <c r="P12" i="4" s="1"/>
  <c r="R12" i="4" s="1"/>
  <c r="J12" i="4"/>
  <c r="H12" i="4"/>
  <c r="I12" i="4" s="1"/>
  <c r="K12" i="4" s="1"/>
  <c r="N13" i="4"/>
  <c r="M11" i="4"/>
  <c r="G13" i="4"/>
  <c r="F12" i="4" l="1"/>
  <c r="J13" i="4"/>
  <c r="H13" i="4"/>
  <c r="I13" i="4" s="1"/>
  <c r="Q13" i="4"/>
  <c r="O13" i="4"/>
  <c r="P13" i="4" s="1"/>
  <c r="M12" i="4"/>
  <c r="G14" i="4"/>
  <c r="N14" i="4"/>
  <c r="F13" i="4" l="1"/>
  <c r="K13" i="4"/>
  <c r="Q14" i="4"/>
  <c r="O14" i="4"/>
  <c r="P14" i="4" s="1"/>
  <c r="R14" i="4" s="1"/>
  <c r="J14" i="4"/>
  <c r="H14" i="4"/>
  <c r="I14" i="4" s="1"/>
  <c r="R13" i="4"/>
  <c r="G15" i="4"/>
  <c r="M13" i="4"/>
  <c r="N15" i="4"/>
  <c r="K14" i="4" l="1"/>
  <c r="F14" i="4"/>
  <c r="J15" i="4"/>
  <c r="H15" i="4"/>
  <c r="I15" i="4" s="1"/>
  <c r="K15" i="4" s="1"/>
  <c r="M14" i="4"/>
  <c r="Q15" i="4"/>
  <c r="O15" i="4"/>
  <c r="P15" i="4" s="1"/>
  <c r="R15" i="4" s="1"/>
  <c r="N16" i="4"/>
  <c r="G16" i="4"/>
  <c r="Q16" i="4" l="1"/>
  <c r="O16" i="4"/>
  <c r="P16" i="4" s="1"/>
  <c r="R16" i="4" s="1"/>
  <c r="J16" i="4"/>
  <c r="H16" i="4"/>
  <c r="I16" i="4" s="1"/>
  <c r="F16" i="4" s="1"/>
  <c r="F15" i="4"/>
  <c r="G17" i="4"/>
  <c r="M15" i="4"/>
  <c r="N17" i="4"/>
  <c r="K16" i="4" l="1"/>
  <c r="Q17" i="4"/>
  <c r="O17" i="4"/>
  <c r="P17" i="4" s="1"/>
  <c r="R17" i="4" s="1"/>
  <c r="J17" i="4"/>
  <c r="H17" i="4"/>
  <c r="I17" i="4" s="1"/>
  <c r="F17" i="4" s="1"/>
  <c r="M16" i="4"/>
  <c r="N18" i="4"/>
  <c r="G18" i="4"/>
  <c r="J18" i="4" l="1"/>
  <c r="H18" i="4"/>
  <c r="I18" i="4" s="1"/>
  <c r="K17" i="4"/>
  <c r="Q18" i="4"/>
  <c r="O18" i="4"/>
  <c r="P18" i="4" s="1"/>
  <c r="R18" i="4" s="1"/>
  <c r="N19" i="4"/>
  <c r="G19" i="4"/>
  <c r="M17" i="4"/>
  <c r="F18" i="4" l="1"/>
  <c r="K18" i="4"/>
  <c r="J19" i="4"/>
  <c r="H19" i="4"/>
  <c r="I19" i="4" s="1"/>
  <c r="Q19" i="4"/>
  <c r="O19" i="4"/>
  <c r="P19" i="4" s="1"/>
  <c r="R19" i="4" s="1"/>
  <c r="M18" i="4"/>
  <c r="N20" i="4"/>
  <c r="G20" i="4"/>
  <c r="F19" i="4" l="1"/>
  <c r="K19" i="4"/>
  <c r="J20" i="4"/>
  <c r="H20" i="4"/>
  <c r="I20" i="4" s="1"/>
  <c r="Q20" i="4"/>
  <c r="O20" i="4"/>
  <c r="P20" i="4" s="1"/>
  <c r="N21" i="4"/>
  <c r="M19" i="4"/>
  <c r="G21" i="4"/>
  <c r="K20" i="4" l="1"/>
  <c r="F20" i="4"/>
  <c r="Q21" i="4"/>
  <c r="O21" i="4"/>
  <c r="P21" i="4" s="1"/>
  <c r="R21" i="4" s="1"/>
  <c r="J21" i="4"/>
  <c r="H21" i="4"/>
  <c r="I21" i="4" s="1"/>
  <c r="R20" i="4"/>
  <c r="M20" i="4"/>
  <c r="G22" i="4"/>
  <c r="N22" i="4"/>
  <c r="F21" i="4" l="1"/>
  <c r="K21" i="4"/>
  <c r="J22" i="4"/>
  <c r="H22" i="4"/>
  <c r="I22" i="4" s="1"/>
  <c r="Q22" i="4"/>
  <c r="O22" i="4"/>
  <c r="P22" i="4" s="1"/>
  <c r="R22" i="4" s="1"/>
  <c r="M21" i="4"/>
  <c r="G23" i="4"/>
  <c r="N23" i="4"/>
  <c r="F22" i="4" l="1"/>
  <c r="K22" i="4"/>
  <c r="Q23" i="4"/>
  <c r="O23" i="4"/>
  <c r="P23" i="4" s="1"/>
  <c r="R23" i="4" s="1"/>
  <c r="J23" i="4"/>
  <c r="H23" i="4"/>
  <c r="I23" i="4" s="1"/>
  <c r="K23" i="4" s="1"/>
  <c r="N24" i="4"/>
  <c r="M22" i="4"/>
  <c r="G24" i="4"/>
  <c r="F23" i="4" l="1"/>
  <c r="J24" i="4"/>
  <c r="H24" i="4"/>
  <c r="I24" i="4" s="1"/>
  <c r="Q24" i="4"/>
  <c r="O24" i="4"/>
  <c r="P24" i="4" s="1"/>
  <c r="G25" i="4"/>
  <c r="M23" i="4"/>
  <c r="N25" i="4"/>
  <c r="F24" i="4" l="1"/>
  <c r="K24" i="4"/>
  <c r="J25" i="4"/>
  <c r="H25" i="4"/>
  <c r="I25" i="4" s="1"/>
  <c r="K25" i="4" s="1"/>
  <c r="Q25" i="4"/>
  <c r="O25" i="4"/>
  <c r="P25" i="4" s="1"/>
  <c r="R25" i="4" s="1"/>
  <c r="R24" i="4"/>
  <c r="M24" i="4"/>
  <c r="N26" i="4"/>
  <c r="G26" i="4"/>
  <c r="Q26" i="4" l="1"/>
  <c r="O26" i="4"/>
  <c r="P26" i="4" s="1"/>
  <c r="R26" i="4" s="1"/>
  <c r="F25" i="4"/>
  <c r="J26" i="4"/>
  <c r="H26" i="4"/>
  <c r="I26" i="4" s="1"/>
  <c r="F26" i="4" s="1"/>
  <c r="M25" i="4"/>
  <c r="G27" i="4"/>
  <c r="N27" i="4"/>
  <c r="M26" i="4" l="1"/>
  <c r="Q27" i="4"/>
  <c r="O27" i="4"/>
  <c r="P27" i="4" s="1"/>
  <c r="R27" i="4" s="1"/>
  <c r="K26" i="4"/>
  <c r="J27" i="4"/>
  <c r="H27" i="4"/>
  <c r="I27" i="4" s="1"/>
  <c r="F27" i="4" s="1"/>
  <c r="G28" i="4"/>
  <c r="N28" i="4"/>
  <c r="K27" i="4" l="1"/>
  <c r="Q28" i="4"/>
  <c r="O28" i="4"/>
  <c r="P28" i="4" s="1"/>
  <c r="R28" i="4" s="1"/>
  <c r="J28" i="4"/>
  <c r="H28" i="4"/>
  <c r="I28" i="4" s="1"/>
  <c r="K28" i="4" s="1"/>
  <c r="N29" i="4"/>
  <c r="M27" i="4"/>
  <c r="G29" i="4"/>
  <c r="F28" i="4" l="1"/>
  <c r="J29" i="4"/>
  <c r="H29" i="4"/>
  <c r="I29" i="4" s="1"/>
  <c r="Q29" i="4"/>
  <c r="O29" i="4"/>
  <c r="P29" i="4" s="1"/>
  <c r="M28" i="4"/>
  <c r="N30" i="4"/>
  <c r="G30" i="4"/>
  <c r="F29" i="4" l="1"/>
  <c r="K29" i="4"/>
  <c r="J30" i="4"/>
  <c r="H30" i="4"/>
  <c r="I30" i="4" s="1"/>
  <c r="K30" i="4" s="1"/>
  <c r="Q30" i="4"/>
  <c r="O30" i="4"/>
  <c r="P30" i="4" s="1"/>
  <c r="R30" i="4" s="1"/>
  <c r="R29" i="4"/>
  <c r="G31" i="4"/>
  <c r="M29" i="4"/>
  <c r="N31" i="4"/>
  <c r="J31" i="4" l="1"/>
  <c r="H31" i="4"/>
  <c r="I31" i="4" s="1"/>
  <c r="F30" i="4"/>
  <c r="Q31" i="4"/>
  <c r="O31" i="4"/>
  <c r="P31" i="4" s="1"/>
  <c r="R31" i="4" s="1"/>
  <c r="G32" i="4"/>
  <c r="M30" i="4"/>
  <c r="N32" i="4"/>
  <c r="F31" i="4" l="1"/>
  <c r="K31" i="4"/>
  <c r="Q32" i="4"/>
  <c r="O32" i="4"/>
  <c r="P32" i="4" s="1"/>
  <c r="R32" i="4" s="1"/>
  <c r="J32" i="4"/>
  <c r="H32" i="4"/>
  <c r="I32" i="4" s="1"/>
  <c r="M31" i="4"/>
  <c r="N33" i="4"/>
  <c r="G33" i="4"/>
  <c r="F32" i="4" l="1"/>
  <c r="K32" i="4"/>
  <c r="Q33" i="4"/>
  <c r="O33" i="4"/>
  <c r="P33" i="4" s="1"/>
  <c r="R33" i="4" s="1"/>
  <c r="J33" i="4"/>
  <c r="H33" i="4"/>
  <c r="I33" i="4" s="1"/>
  <c r="N34" i="4"/>
  <c r="G34" i="4"/>
  <c r="M32" i="4"/>
  <c r="F33" i="4" l="1"/>
  <c r="K33" i="4"/>
  <c r="J34" i="4"/>
  <c r="H34" i="4"/>
  <c r="I34" i="4" s="1"/>
  <c r="F34" i="4" s="1"/>
  <c r="Q34" i="4"/>
  <c r="O34" i="4"/>
  <c r="P34" i="4" s="1"/>
  <c r="R34" i="4" s="1"/>
  <c r="M33" i="4"/>
  <c r="N35" i="4"/>
  <c r="G35" i="4"/>
  <c r="K34" i="4" l="1"/>
  <c r="J35" i="4"/>
  <c r="H35" i="4"/>
  <c r="I35" i="4" s="1"/>
  <c r="Q35" i="4"/>
  <c r="O35" i="4"/>
  <c r="P35" i="4" s="1"/>
  <c r="G36" i="4"/>
  <c r="M34" i="4"/>
  <c r="N36" i="4"/>
  <c r="F35" i="4" l="1"/>
  <c r="K35" i="4"/>
  <c r="Q36" i="4"/>
  <c r="O36" i="4"/>
  <c r="P36" i="4" s="1"/>
  <c r="R36" i="4" s="1"/>
  <c r="J36" i="4"/>
  <c r="H36" i="4"/>
  <c r="I36" i="4" s="1"/>
  <c r="R35" i="4"/>
  <c r="G37" i="4"/>
  <c r="M35" i="4"/>
  <c r="N37" i="4"/>
  <c r="K36" i="4" l="1"/>
  <c r="F36" i="4"/>
  <c r="J37" i="4"/>
  <c r="H37" i="4"/>
  <c r="I37" i="4" s="1"/>
  <c r="Q37" i="4"/>
  <c r="O37" i="4"/>
  <c r="P37" i="4" s="1"/>
  <c r="R37" i="4" s="1"/>
  <c r="M36" i="4"/>
  <c r="N38" i="4"/>
  <c r="G38" i="4"/>
  <c r="K37" i="4" l="1"/>
  <c r="F37" i="4"/>
  <c r="J38" i="4"/>
  <c r="H38" i="4"/>
  <c r="I38" i="4" s="1"/>
  <c r="Q38" i="4"/>
  <c r="O38" i="4"/>
  <c r="P38" i="4" s="1"/>
  <c r="R38" i="4" s="1"/>
  <c r="N39" i="4"/>
  <c r="G39" i="4"/>
  <c r="M37" i="4"/>
  <c r="K38" i="4" l="1"/>
  <c r="F38" i="4"/>
  <c r="J39" i="4"/>
  <c r="H39" i="4"/>
  <c r="I39" i="4" s="1"/>
  <c r="F39" i="4" s="1"/>
  <c r="Q39" i="4"/>
  <c r="O39" i="4"/>
  <c r="P39" i="4" s="1"/>
  <c r="R39" i="4" s="1"/>
  <c r="G40" i="4"/>
  <c r="M38" i="4"/>
  <c r="N40" i="4"/>
  <c r="K39" i="4" l="1"/>
  <c r="J40" i="4"/>
  <c r="H40" i="4"/>
  <c r="I40" i="4" s="1"/>
  <c r="Q40" i="4"/>
  <c r="O40" i="4"/>
  <c r="P40" i="4" s="1"/>
  <c r="G41" i="4"/>
  <c r="M39" i="4"/>
  <c r="N41" i="4"/>
  <c r="K40" i="4" l="1"/>
  <c r="F40" i="4"/>
  <c r="Q41" i="4"/>
  <c r="O41" i="4"/>
  <c r="P41" i="4" s="1"/>
  <c r="R41" i="4" s="1"/>
  <c r="J41" i="4"/>
  <c r="H41" i="4"/>
  <c r="I41" i="4" s="1"/>
  <c r="R40" i="4"/>
  <c r="M40" i="4"/>
  <c r="N42" i="4"/>
  <c r="G42" i="4"/>
  <c r="K41" i="4" l="1"/>
  <c r="F41" i="4"/>
  <c r="Q42" i="4"/>
  <c r="O42" i="4"/>
  <c r="P42" i="4" s="1"/>
  <c r="R42" i="4" s="1"/>
  <c r="J42" i="4"/>
  <c r="H42" i="4"/>
  <c r="I42" i="4" s="1"/>
  <c r="M41" i="4"/>
  <c r="F42" i="4" l="1"/>
  <c r="K42" i="4"/>
  <c r="F15" i="1" s="1"/>
  <c r="F16" i="1" s="1"/>
  <c r="F20" i="1" s="1"/>
  <c r="F21" i="1" s="1"/>
  <c r="M42" i="4"/>
  <c r="F22" i="1" l="1"/>
</calcChain>
</file>

<file path=xl/sharedStrings.xml><?xml version="1.0" encoding="utf-8"?>
<sst xmlns="http://schemas.openxmlformats.org/spreadsheetml/2006/main" count="129" uniqueCount="113">
  <si>
    <t>Category</t>
  </si>
  <si>
    <t>$ Per Month</t>
  </si>
  <si>
    <t>Basic Needs &amp; Costs</t>
  </si>
  <si>
    <t>Food</t>
  </si>
  <si>
    <t>Debt/Loan Payments</t>
  </si>
  <si>
    <t>Total</t>
  </si>
  <si>
    <t>Nice to Have (Experiences/Things)</t>
  </si>
  <si>
    <t>Self-Employment Expenses</t>
  </si>
  <si>
    <t>Coworking</t>
  </si>
  <si>
    <t>Fees (Incorporation, etc…)</t>
  </si>
  <si>
    <t>Basic Needs</t>
  </si>
  <si>
    <t>Nice To Have</t>
  </si>
  <si>
    <t>Monthly Total</t>
  </si>
  <si>
    <t>Deductible Expenses</t>
  </si>
  <si>
    <t>`</t>
  </si>
  <si>
    <t>think-boundless.com</t>
  </si>
  <si>
    <t>Annual Costs</t>
  </si>
  <si>
    <t>Healthcare Premium</t>
  </si>
  <si>
    <t>Single</t>
  </si>
  <si>
    <t>Income</t>
  </si>
  <si>
    <t>From</t>
  </si>
  <si>
    <t>to</t>
  </si>
  <si>
    <t>Rate</t>
  </si>
  <si>
    <t>Cummulative</t>
  </si>
  <si>
    <t>Adjusted Income</t>
  </si>
  <si>
    <t>Post Tax Remaining</t>
  </si>
  <si>
    <t>Single Table</t>
  </si>
  <si>
    <t>Effective Rate</t>
  </si>
  <si>
    <t>Married Table</t>
  </si>
  <si>
    <t>2018 Single Ranges</t>
  </si>
  <si>
    <t>2018 Married Ranges</t>
  </si>
  <si>
    <t>Income Tax</t>
  </si>
  <si>
    <t>SE Tax</t>
  </si>
  <si>
    <t>Deductible Expenses (Not Reimbursed)</t>
  </si>
  <si>
    <t>Estimated Gross Earnings</t>
  </si>
  <si>
    <t>Single or Married? (Select from dropbown)</t>
  </si>
  <si>
    <t>Services (Accounting/Legal/Contract)</t>
  </si>
  <si>
    <t>Estimated Overall Effective Tax Rate*</t>
  </si>
  <si>
    <t>Housing &amp; Utilities</t>
  </si>
  <si>
    <t>Gifts</t>
  </si>
  <si>
    <t>Personal Travel</t>
  </si>
  <si>
    <t>Travel &amp; Trips</t>
  </si>
  <si>
    <t>Miscellaneous Spending</t>
  </si>
  <si>
    <t>Online Shopping</t>
  </si>
  <si>
    <t>State</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</si>
  <si>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</si>
  <si>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</si>
  <si>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</si>
  <si>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</si>
  <si>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</si>
  <si>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</si>
  <si>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</si>
  <si>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</si>
  <si>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</si>
  <si>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</si>
  <si>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</si>
  <si>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</si>
  <si>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</si>
  <si>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</si>
  <si>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</si>
  <si>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</si>
  <si>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</si>
  <si>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</si>
  <si>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</si>
  <si>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</si>
  <si>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</si>
  <si>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</si>
  <si>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</si>
  <si>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</si>
  <si>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</si>
  <si>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</si>
  <si>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</si>
  <si>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</si>
  <si>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</si>
  <si>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</si>
  <si>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</si>
  <si>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</si>
  <si>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</si>
  <si>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</si>
  <si>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</si>
  <si>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</si>
  <si>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</si>
  <si>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</si>
  <si>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</si>
  <si>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</si>
  <si>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</si>
  <si>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</si>
  <si>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</si>
  <si>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</si>
  <si>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</si>
  <si>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</si>
  <si>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</si>
  <si>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</si>
  <si>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</si>
  <si>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</si>
  <si>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</si>
  <si>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Effective Tax Rates*</t>
  </si>
  <si>
    <t>*Estimated overall tax rate calculates an estimate which includes self-employment tax (15.3%) and adjusts for deduction of half of the self-employment taxes and the max of personal deductions ($12k for single, $24k for married) or deductible expenses, whichever is higher. (Detailed tax tables on following tab).  It also includes an estimate of an effective State Tax rate (see tab).  Individual tax burdens will vary widely, but this is meant to be directionally useful!</t>
  </si>
  <si>
    <r>
      <rPr>
        <b/>
        <sz val="11"/>
        <color rgb="FFFFFFFF"/>
        <rFont val="Open Sans"/>
        <family val="2"/>
      </rPr>
      <t>Instructions</t>
    </r>
    <r>
      <rPr>
        <sz val="11"/>
        <color rgb="FFFFFFFF"/>
        <rFont val="Open Sans"/>
        <family val="2"/>
      </rPr>
      <t>: Enter your monthly expenses in the green cells and pick your state</t>
    </r>
  </si>
  <si>
    <t>Freelance Target Income Calculator</t>
  </si>
  <si>
    <t>https://wallethub.com/edu/best-worst-states-to-be-a-taxpayer/2416/</t>
  </si>
  <si>
    <t>Source:</t>
  </si>
  <si>
    <t xml:space="preserve">*Assumes “Median U.S. Household” has an income equal to $55,754 (mean third quintile U.S. income); owns a home valued at $184,700 (median U.S. home value); owns a car valued at $24,000 (the highest-selling car of 2017); and spends annually an amount equal to the spending of a household earning the median U.S. income.
</t>
  </si>
  <si>
    <t>Hourly Rate</t>
  </si>
  <si>
    <t># of 30 Hour Weeks Billable</t>
  </si>
  <si>
    <t>How Much Work Do I Need To Do To Earn That?</t>
  </si>
  <si>
    <t>Hours of Paid Work To Meet Income</t>
  </si>
  <si>
    <t>Hours Per Week Required (48 Weeks)</t>
  </si>
  <si>
    <t>Retirement Contribution (SEP IRA, Roth IRA)</t>
  </si>
  <si>
    <t>Deductible Food, Meals (50% Deduction)</t>
  </si>
  <si>
    <t>Software (Quickbooks, TurboTax, etc…)</t>
  </si>
  <si>
    <t>Health, Fitness</t>
  </si>
  <si>
    <t>Beauty (Hair etc..)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</si>
</sst>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_(&quot;$&quot;* #,##0_);_(&quot;$&quot;* \(#,##0\);_(&quot;$&quot;* &quot;-&quot;??_);_(@_)"/>
    <numFmt numFmtId="165" formatCode="0.0%"/>
    <numFmt numFmtId="166" formatCode="_(* #,##0_);_(* \(#,##0\);_(* &quot;-&quot;??_);_(@_)"/>
  </numFmts>
  <fonts count="20" x14ac:knownFonts="1">
    <font>
      <sz val="11"/>
      <color theme="1"/>
      <name val="Calibri"/>
      <family val="2"/>
      <scheme val="minor"/>
    </font>
    <font>
      <sz val="11"/>
      <color theme="1"/>
      <name val="Calibri"/>
      <family val="2"/>
      <scheme val="minor"/>
    </font>
    <font>
      <sz val="12"/>
      <color theme="1"/>
      <name val="Calibri"/>
      <family val="2"/>
      <scheme val="minor"/>
    </font>
    <font>
      <sz val="16"/>
      <color theme="0"/>
      <name val="Open Sans"/>
      <family val="2"/>
    </font>
    <font>
      <sz val="11"/>
      <color rgb="FFFFFFFF"/>
      <name val="Open Sans"/>
      <family val="2"/>
    </font>
    <font>
      <b/>
      <sz val="8"/>
      <color rgb="FF333333"/>
      <name val="Open Sans"/>
      <family val="2"/>
    </font>
    <font>
      <sz val="8"/>
      <color rgb="FF333333"/>
      <name val="Open Sans"/>
      <family val="2"/>
    </font>
    <font>
      <b/>
      <sz val="11"/>
      <color theme="0"/>
      <name val="Open Sans"/>
      <family val="2"/>
    </font>
    <font>
      <b/>
      <sz val="11"/>
      <color theme="1"/>
      <name val="Open Sans"/>
      <family val="2"/>
    </font>
    <font>
      <sz val="11"/>
      <color theme="1"/>
      <name val="Open Sans"/>
      <family val="2"/>
    </font>
    <font>
      <sz val="11"/>
      <color rgb="FF333333"/>
      <name val="Open Sans"/>
      <family val="2"/>
    </font>
    <font>
      <b/>
      <sz val="11"/>
      <color rgb="FFFFFFFF"/>
      <name val="Open Sans"/>
      <family val="2"/>
    </font>
    <font>
      <sz val="11"/>
      <color rgb="FF006100"/>
      <name val="Calibri"/>
      <family val="2"/>
      <scheme val="minor"/>
    </font>
    <font>
      <b/>
      <sz val="11"/>
      <color rgb="FF000000"/>
      <name val="Open Sans"/>
      <family val="2"/>
    </font>
    <font>
      <sz val="11"/>
      <color rgb="FF000000"/>
      <name val="Open Sans"/>
      <family val="2"/>
    </font>
    <font>
      <sz val="11"/>
      <name val="Arial"/>
      <family val="2"/>
    </font>
    <font>
      <sz val="11"/>
      <name val="Open Sans"/>
      <family val="2"/>
    </font>
    <font>
      <u/>
      <sz val="11"/>
      <color theme="10"/>
      <name val="Calibri"/>
      <family val="2"/>
      <scheme val="minor"/>
    </font>
    <font>
      <i/>
      <sz val="10"/>
      <color theme="1"/>
      <name val="Calibri"/>
      <family val="2"/>
      <scheme val="minor"/>
    </font>
    <font>
      <i/>
      <sz val="9"/>
      <color theme="1"/>
      <name val="Calibri"/>
      <family val="2"/>
      <scheme val="minor"/>
    </font>
  </fonts>
  <fills count="12">
    <fill>
      <patternFill patternType="none"/>
    </fill>
    <fill>
      <patternFill patternType="gray125"/>
    </fill>
    <fill>
      <patternFill patternType="solid">
        <fgColor rgb="FF31567E"/>
        <bgColor indexed="64"/>
      </patternFill>
    </fill>
    <fill>
      <patternFill patternType="solid">
        <fgColor rgb="FFD6D6D6"/>
        <bgColor indexed="64"/>
      </patternFill>
    </fill>
    <fill>
      <patternFill patternType="solid">
        <fgColor theme="1" tint="0.249977111117893"/>
        <bgColor indexed="64"/>
      </patternFill>
    </fill>
    <fill>
      <patternFill patternType="solid">
        <fgColor theme="0"/>
        <bgColor indexed="64"/>
      </patternFill>
    </fill>
    <fill>
      <patternFill patternType="solid">
        <fgColor rgb="FFFFFFFF"/>
        <bgColor indexed="64"/>
      </patternFill>
    </fill>
    <fill>
      <patternFill patternType="solid">
        <fgColor rgb="FFF9F9F9"/>
        <bgColor indexed="64"/>
      </patternFill>
    </fill>
    <fill>
      <patternFill patternType="solid">
        <fgColor theme="3"/>
        <bgColor indexed="64"/>
      </patternFill>
    </fill>
    <fill>
      <patternFill patternType="solid">
        <fgColor theme="9" tint="0.79998168889431442"/>
        <bgColor indexed="64"/>
      </patternFill>
    </fill>
    <fill>
      <patternFill patternType="solid">
        <fgColor rgb="FFC6EFCE"/>
      </patternFill>
    </fill>
    <fill>
      <patternFill patternType="solid">
        <fgColor theme="0" tint="-0.14999847407452621"/>
        <bgColor indexed="64"/>
      </patternFill>
    </fill>
  </fills>
  <borders count="23">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DDDDDD"/>
      </left>
      <right/>
      <top style="medium">
        <color rgb="FFDDDDDD"/>
      </top>
      <bottom/>
      <diagonal/>
    </border>
    <border>
      <left style="medium">
        <color rgb="FFDDDDDD"/>
      </left>
      <right style="medium">
        <color rgb="FFDDDDDD"/>
      </right>
      <top style="medium">
        <color rgb="FFDDDDDD"/>
      </top>
      <bottom/>
      <diagonal/>
    </border>
    <border>
      <left style="medium">
        <color rgb="FFDDDDDD"/>
      </left>
      <right/>
      <top style="medium">
        <color rgb="FFDDDDDD"/>
      </top>
      <bottom style="medium">
        <color rgb="FFDDDDDD"/>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rgb="FFBFBFBF"/>
      </right>
      <top style="medium">
        <color indexed="64"/>
      </top>
      <bottom/>
      <diagonal/>
    </border>
    <border>
      <left style="medium">
        <color rgb="FFBFBFBF"/>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2" fillId="10" borderId="0" applyNumberFormat="0" applyBorder="0" applyAlignment="0" applyProtection="0"/>
    <xf numFmtId="0" fontId="17" fillId="0" borderId="0" applyNumberFormat="0" applyFill="0" applyBorder="0" applyAlignment="0" applyProtection="0"/>
  </cellStyleXfs>
  <cellXfs count="81">
    <xf numFmtId="0" fontId="0" fillId="0" borderId="0" xfId="0"/>
    <xf numFmtId="0" fontId="2" fillId="0" borderId="0" xfId="0" applyFont="1"/>
    <xf numFmtId="0" fontId="2" fillId="5" borderId="0" xfId="0" applyFont="1" applyFill="1"/>
    <xf numFmtId="0" fontId="6" fillId="6" borderId="6" xfId="0" applyFont="1" applyFill="1" applyBorder="1" applyAlignment="1">
      <alignment horizontal="left" vertical="top" wrapText="1"/>
    </xf>
    <xf numFmtId="0" fontId="6" fillId="7" borderId="6" xfId="0" applyFont="1" applyFill="1" applyBorder="1" applyAlignment="1">
      <alignment horizontal="left" vertical="top" wrapText="1"/>
    </xf>
    <xf numFmtId="0" fontId="5" fillId="7" borderId="6" xfId="0" applyFont="1" applyFill="1" applyBorder="1" applyAlignment="1">
      <alignment horizontal="left" vertical="top" wrapText="1"/>
    </xf>
    <xf numFmtId="0" fontId="5" fillId="7" borderId="7" xfId="0" applyFont="1" applyFill="1" applyBorder="1" applyAlignment="1">
      <alignment horizontal="left" vertical="top" wrapText="1"/>
    </xf>
    <xf numFmtId="0" fontId="6" fillId="6" borderId="8" xfId="0" applyFont="1" applyFill="1" applyBorder="1" applyAlignment="1">
      <alignment horizontal="left" vertical="top" wrapText="1"/>
    </xf>
    <xf numFmtId="166" fontId="0" fillId="0" borderId="0" xfId="1" applyNumberFormat="1" applyFont="1"/>
    <xf numFmtId="43" fontId="0" fillId="0" borderId="0" xfId="0" applyNumberFormat="1"/>
    <xf numFmtId="165" fontId="0" fillId="0" borderId="0" xfId="3" applyNumberFormat="1" applyFont="1"/>
    <xf numFmtId="164" fontId="0" fillId="0" borderId="0" xfId="2" applyNumberFormat="1" applyFont="1"/>
    <xf numFmtId="0" fontId="8" fillId="0" borderId="0" xfId="0" applyFont="1"/>
    <xf numFmtId="164" fontId="9" fillId="0" borderId="0" xfId="2" applyNumberFormat="1" applyFont="1"/>
    <xf numFmtId="165" fontId="9" fillId="0" borderId="0" xfId="3" applyNumberFormat="1" applyFont="1"/>
    <xf numFmtId="164" fontId="10" fillId="6" borderId="6" xfId="2" applyNumberFormat="1" applyFont="1" applyFill="1" applyBorder="1" applyAlignment="1">
      <alignment horizontal="left" vertical="top" wrapText="1"/>
    </xf>
    <xf numFmtId="0" fontId="9" fillId="0" borderId="0" xfId="0" applyFont="1"/>
    <xf numFmtId="164" fontId="10" fillId="7" borderId="6" xfId="2" applyNumberFormat="1" applyFont="1" applyFill="1" applyBorder="1" applyAlignment="1">
      <alignment horizontal="left" vertical="top" wrapText="1"/>
    </xf>
    <xf numFmtId="164" fontId="10" fillId="7" borderId="7" xfId="2" applyNumberFormat="1" applyFont="1" applyFill="1" applyBorder="1" applyAlignment="1">
      <alignment horizontal="left" vertical="top" wrapText="1"/>
    </xf>
    <xf numFmtId="0" fontId="7" fillId="0" borderId="0" xfId="0" applyFont="1" applyFill="1" applyAlignment="1"/>
    <xf numFmtId="0" fontId="6" fillId="6" borderId="0" xfId="0" applyFont="1" applyFill="1" applyBorder="1" applyAlignment="1">
      <alignment horizontal="left" vertical="top" wrapText="1"/>
    </xf>
    <xf numFmtId="0" fontId="8" fillId="0" borderId="4" xfId="0" applyFont="1" applyBorder="1"/>
    <xf numFmtId="9" fontId="9" fillId="0" borderId="0" xfId="0" applyNumberFormat="1" applyFont="1"/>
    <xf numFmtId="166" fontId="9" fillId="0" borderId="0" xfId="1" applyNumberFormat="1" applyFont="1"/>
    <xf numFmtId="164" fontId="10" fillId="7" borderId="0" xfId="2" applyNumberFormat="1" applyFont="1" applyFill="1" applyBorder="1" applyAlignment="1">
      <alignment horizontal="left" vertical="top" wrapText="1"/>
    </xf>
    <xf numFmtId="0" fontId="5" fillId="7" borderId="0" xfId="0" applyFont="1" applyFill="1" applyBorder="1" applyAlignment="1">
      <alignment horizontal="left" vertical="top" wrapText="1"/>
    </xf>
    <xf numFmtId="0" fontId="2" fillId="5" borderId="0" xfId="0" applyFont="1" applyFill="1" applyAlignment="1">
      <alignment vertical="center"/>
    </xf>
    <xf numFmtId="0" fontId="2" fillId="0" borderId="0" xfId="0" applyFont="1" applyAlignment="1">
      <alignment vertical="center"/>
    </xf>
    <xf numFmtId="0" fontId="0" fillId="0" borderId="0" xfId="0" applyAlignment="1">
      <alignment horizontal="center"/>
    </xf>
    <xf numFmtId="165" fontId="0" fillId="0" borderId="0" xfId="3" applyNumberFormat="1" applyFont="1" applyAlignment="1">
      <alignment horizontal="center"/>
    </xf>
    <xf numFmtId="0" fontId="17" fillId="0" borderId="0" xfId="5"/>
    <xf numFmtId="0" fontId="19" fillId="5" borderId="0" xfId="0" applyFont="1" applyFill="1" applyAlignment="1">
      <alignment vertical="center" wrapText="1"/>
    </xf>
    <xf numFmtId="0" fontId="9" fillId="0" borderId="11" xfId="0" applyFont="1" applyBorder="1" applyAlignment="1">
      <alignment horizontal="right"/>
    </xf>
    <xf numFmtId="0" fontId="9" fillId="5" borderId="11" xfId="0" applyFont="1" applyFill="1" applyBorder="1" applyAlignment="1">
      <alignment horizontal="right" vertical="center" wrapText="1"/>
    </xf>
    <xf numFmtId="0" fontId="9" fillId="5" borderId="13" xfId="0" applyFont="1" applyFill="1" applyBorder="1" applyAlignment="1">
      <alignment horizontal="right" vertical="center" wrapText="1"/>
    </xf>
    <xf numFmtId="0" fontId="11" fillId="2" borderId="15" xfId="0" applyFont="1" applyFill="1" applyBorder="1" applyAlignment="1">
      <alignment vertical="center" wrapText="1"/>
    </xf>
    <xf numFmtId="0" fontId="11" fillId="2" borderId="16" xfId="0" applyFont="1" applyFill="1" applyBorder="1" applyAlignment="1">
      <alignment vertical="center" wrapText="1"/>
    </xf>
    <xf numFmtId="0" fontId="14" fillId="5" borderId="11" xfId="0" applyFont="1" applyFill="1" applyBorder="1" applyAlignment="1">
      <alignment vertical="center" wrapText="1"/>
    </xf>
    <xf numFmtId="0" fontId="14" fillId="5" borderId="13" xfId="0" applyFont="1" applyFill="1" applyBorder="1" applyAlignment="1">
      <alignment vertical="center" wrapText="1"/>
    </xf>
    <xf numFmtId="0" fontId="14" fillId="5" borderId="17" xfId="0" applyFont="1" applyFill="1" applyBorder="1" applyAlignment="1">
      <alignment horizontal="right" vertical="center" wrapText="1" indent="1"/>
    </xf>
    <xf numFmtId="0" fontId="13" fillId="0" borderId="11" xfId="0" applyFont="1" applyBorder="1" applyAlignment="1">
      <alignment horizontal="right" vertical="center" wrapText="1" indent="1"/>
    </xf>
    <xf numFmtId="0" fontId="14" fillId="0" borderId="11" xfId="0" applyFont="1" applyBorder="1" applyAlignment="1">
      <alignment horizontal="right" vertical="center" wrapText="1" indent="1"/>
    </xf>
    <xf numFmtId="0" fontId="14" fillId="0" borderId="13" xfId="0" applyFont="1" applyBorder="1" applyAlignment="1">
      <alignment horizontal="right" vertical="center" wrapText="1" indent="1"/>
    </xf>
    <xf numFmtId="9" fontId="14" fillId="0" borderId="14" xfId="0" applyNumberFormat="1" applyFont="1" applyBorder="1" applyAlignment="1">
      <alignment vertical="center" wrapText="1"/>
    </xf>
    <xf numFmtId="0" fontId="13" fillId="0" borderId="19" xfId="0" applyFont="1" applyBorder="1" applyAlignment="1">
      <alignment horizontal="right" vertical="center" wrapText="1" indent="1"/>
    </xf>
    <xf numFmtId="44" fontId="13" fillId="0" borderId="20" xfId="2" applyNumberFormat="1" applyFont="1" applyBorder="1" applyAlignment="1">
      <alignment vertical="center" wrapText="1"/>
    </xf>
    <xf numFmtId="0" fontId="11" fillId="2" borderId="21" xfId="0" applyFont="1" applyFill="1" applyBorder="1" applyAlignment="1">
      <alignment vertical="center" wrapText="1"/>
    </xf>
    <xf numFmtId="0" fontId="11" fillId="2" borderId="22" xfId="0" applyFont="1" applyFill="1" applyBorder="1" applyAlignment="1">
      <alignment vertical="center" wrapText="1"/>
    </xf>
    <xf numFmtId="0" fontId="14" fillId="0" borderId="11" xfId="0" applyFont="1" applyBorder="1" applyAlignment="1">
      <alignment vertical="center" wrapText="1"/>
    </xf>
    <xf numFmtId="0" fontId="14" fillId="0" borderId="13" xfId="0" applyFont="1" applyBorder="1" applyAlignment="1">
      <alignment vertical="center" wrapText="1"/>
    </xf>
    <xf numFmtId="0" fontId="13" fillId="0" borderId="17" xfId="0" applyFont="1" applyBorder="1" applyAlignment="1">
      <alignment horizontal="right" vertical="center" wrapText="1" indent="1"/>
    </xf>
    <xf numFmtId="164" fontId="13" fillId="0" borderId="18" xfId="2" applyNumberFormat="1" applyFont="1" applyBorder="1" applyAlignment="1">
      <alignment vertical="center" wrapText="1"/>
    </xf>
    <xf numFmtId="164" fontId="13" fillId="0" borderId="20" xfId="2" applyNumberFormat="1" applyFont="1" applyBorder="1" applyAlignment="1">
      <alignment vertical="center" wrapText="1"/>
    </xf>
    <xf numFmtId="1" fontId="9" fillId="5" borderId="12" xfId="0" applyNumberFormat="1" applyFont="1" applyFill="1" applyBorder="1" applyAlignment="1">
      <alignment vertical="center" wrapText="1"/>
    </xf>
    <xf numFmtId="1" fontId="9" fillId="5" borderId="14" xfId="0" applyNumberFormat="1" applyFont="1" applyFill="1" applyBorder="1" applyAlignment="1">
      <alignment vertical="center" wrapText="1"/>
    </xf>
    <xf numFmtId="44" fontId="16" fillId="5" borderId="12" xfId="2" applyFont="1" applyFill="1" applyBorder="1" applyAlignment="1">
      <alignment horizontal="left" vertical="center" wrapText="1" indent="1"/>
    </xf>
    <xf numFmtId="44" fontId="16" fillId="5" borderId="14" xfId="2" applyFont="1" applyFill="1" applyBorder="1" applyAlignment="1">
      <alignment horizontal="left" vertical="center" wrapText="1" indent="1"/>
    </xf>
    <xf numFmtId="44" fontId="14" fillId="5" borderId="18" xfId="2" applyFont="1" applyFill="1" applyBorder="1" applyAlignment="1">
      <alignment vertical="center" wrapText="1"/>
    </xf>
    <xf numFmtId="44" fontId="13" fillId="0" borderId="12" xfId="2" applyFont="1" applyBorder="1" applyAlignment="1">
      <alignment vertical="center" wrapText="1"/>
    </xf>
    <xf numFmtId="44" fontId="9" fillId="0" borderId="12" xfId="2" applyFont="1" applyBorder="1"/>
    <xf numFmtId="0" fontId="8" fillId="11" borderId="9" xfId="0" applyFont="1" applyFill="1" applyBorder="1" applyAlignment="1">
      <alignment horizontal="center"/>
    </xf>
    <xf numFmtId="0" fontId="8" fillId="11" borderId="10" xfId="0" applyFont="1" applyFill="1" applyBorder="1" applyAlignment="1">
      <alignment horizontal="center"/>
    </xf>
    <xf numFmtId="0" fontId="18" fillId="5" borderId="0" xfId="0" applyFont="1" applyFill="1" applyAlignment="1">
      <alignment horizontal="center" vertical="center" wrapText="1"/>
    </xf>
    <xf numFmtId="0" fontId="4" fillId="2" borderId="1" xfId="0" applyFont="1" applyFill="1" applyBorder="1" applyAlignment="1">
      <alignment horizontal="right" wrapText="1"/>
    </xf>
    <xf numFmtId="0" fontId="4" fillId="2" borderId="0" xfId="0" applyFont="1" applyFill="1" applyBorder="1" applyAlignment="1">
      <alignment horizontal="right" wrapText="1"/>
    </xf>
    <xf numFmtId="0" fontId="4" fillId="2" borderId="2" xfId="0" applyFont="1" applyFill="1" applyBorder="1" applyAlignment="1">
      <alignment horizontal="right"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13" fillId="3" borderId="11" xfId="0" applyFont="1" applyFill="1" applyBorder="1" applyAlignment="1">
      <alignment vertical="center" wrapText="1"/>
    </xf>
    <xf numFmtId="0" fontId="13" fillId="3" borderId="12" xfId="0" applyFont="1" applyFill="1" applyBorder="1" applyAlignment="1">
      <alignment vertical="center" wrapText="1"/>
    </xf>
    <xf numFmtId="0" fontId="7" fillId="8" borderId="0" xfId="0" applyFont="1" applyFill="1" applyAlignment="1">
      <alignment horizontal="center"/>
    </xf>
    <xf numFmtId="0" fontId="0" fillId="0" borderId="0" xfId="0" applyAlignment="1">
      <alignment horizontal="left" vertical="top" wrapText="1"/>
    </xf>
    <xf numFmtId="164" fontId="15" fillId="9" borderId="12" xfId="2" applyNumberFormat="1" applyFont="1" applyFill="1" applyBorder="1" applyAlignment="1" applyProtection="1">
      <alignment horizontal="left" vertical="center" wrapText="1" indent="1"/>
      <protection locked="0"/>
    </xf>
    <xf numFmtId="164" fontId="15" fillId="9" borderId="14" xfId="2" applyNumberFormat="1" applyFont="1" applyFill="1" applyBorder="1" applyAlignment="1" applyProtection="1">
      <alignment horizontal="left" vertical="center" wrapText="1" indent="1"/>
      <protection locked="0"/>
    </xf>
    <xf numFmtId="165" fontId="9" fillId="9" borderId="12" xfId="3" applyNumberFormat="1" applyFont="1" applyFill="1" applyBorder="1" applyAlignment="1" applyProtection="1">
      <alignment horizontal="right" vertical="center"/>
      <protection locked="0"/>
    </xf>
    <xf numFmtId="165" fontId="9" fillId="9" borderId="12" xfId="4" applyNumberFormat="1" applyFont="1" applyFill="1" applyBorder="1" applyAlignment="1" applyProtection="1">
      <alignment horizontal="right" vertical="center"/>
      <protection locked="0"/>
    </xf>
    <xf numFmtId="164" fontId="9" fillId="9" borderId="12" xfId="2" applyNumberFormat="1" applyFont="1" applyFill="1" applyBorder="1" applyAlignment="1" applyProtection="1">
      <alignment vertical="center" wrapText="1"/>
      <protection locked="0"/>
    </xf>
  </cellXfs>
  <cellStyles count="6">
    <cellStyle name="Comma" xfId="1" builtinId="3"/>
    <cellStyle name="Currency" xfId="2" builtinId="4"/>
    <cellStyle name="Good" xfId="4" builtinId="26"/>
    <cellStyle name="Hyperlink" xfId="5" builtinId="8"/>
    <cellStyle name="Normal" xfId="0" builtinId="0"/>
    <cellStyle name="Percent" xfId="3" builtinId="5"/>
  </cellStyles>
  <dxfs count="0"/>
  <tableStyles count="0" defaultTableStyle="TableStyleMedium2" defaultPivotStyle="PivotStyleLight16"/>
  <colors>
    <mruColors>
      <color rgb="FF00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552227</xdr:colOff>
      <xdr:row>1</xdr:row>
      <xdr:rowOff>113853</xdr:rowOff>
    </xdr:from>
    <xdr:to>
      <xdr:col>4</xdr:col>
      <xdr:colOff>811307</xdr:colOff>
      <xdr:row>1</xdr:row>
      <xdr:rowOff>682049</xdr:rowOff>
    </xdr:to>
    <xdr:pic>
      <xdr:nvPicPr>
        <xdr:cNvPr id="3" name="Picture 2">
          <a:extLst>
            <a:ext uri="{FF2B5EF4-FFF2-40B4-BE49-F238E27FC236}">
              <a16:creationId xmlns:a16="http://schemas.microsoft.com/office/drawing/2014/main" id="{56A4B6E4-7F94-4095-908A-D3B01DA0809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102251" y="311077"/>
          <a:ext cx="2921597" cy="56819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https://wallethub.com/edu/best-worst-states-to-be-a-taxpayer/241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9AD140-B7CA-463A-BFA6-CB92073B6B90}">
  <dimension ref="A1:V72"/>
  <sheetViews>
    <sheetView tabSelected="1" topLeftCell="A4" zoomScale="85" zoomScaleNormal="85" workbookViewId="0">
      <selection activeCell="C28" sqref="C28"/>
    </sheetView>
  </sheetViews>
  <sheetFormatPr defaultRowHeight="15.6" x14ac:dyDescent="0.3"/>
  <cols>
    <col min="1" max="1" width="8.88671875" style="1" customWidth="1"/>
    <col min="2" max="2" width="42.88671875" style="1" customWidth="1"/>
    <col min="3" max="3" width="33.5546875" style="1" customWidth="1"/>
    <col min="4" max="4" width="5.21875" style="1" customWidth="1"/>
    <col min="5" max="5" width="47.6640625" style="1" customWidth="1"/>
    <col min="6" max="6" width="16.21875" style="1" customWidth="1"/>
    <col min="7" max="7" width="8.88671875" style="1" customWidth="1"/>
    <col min="8" max="16384" width="8.88671875" style="1"/>
  </cols>
  <sheetData>
    <row r="1" spans="1:22" x14ac:dyDescent="0.3">
      <c r="B1" s="2"/>
      <c r="C1" s="2"/>
      <c r="D1" s="2"/>
      <c r="E1" s="2"/>
      <c r="F1" s="2"/>
    </row>
    <row r="2" spans="1:22" ht="62.4" customHeight="1" x14ac:dyDescent="0.35">
      <c r="A2" s="2"/>
      <c r="B2" s="63" t="s">
        <v>15</v>
      </c>
      <c r="C2" s="64"/>
      <c r="D2" s="64"/>
      <c r="E2" s="64"/>
      <c r="F2" s="65"/>
      <c r="G2" s="2"/>
      <c r="H2" s="2"/>
      <c r="I2" s="2"/>
      <c r="J2" s="2"/>
      <c r="K2" s="2"/>
      <c r="L2" s="2"/>
      <c r="M2" s="2"/>
      <c r="N2" s="2"/>
      <c r="O2" s="2"/>
      <c r="P2" s="2"/>
      <c r="Q2" s="2"/>
      <c r="R2" s="2"/>
      <c r="S2" s="2"/>
      <c r="T2" s="2"/>
      <c r="U2" s="2"/>
      <c r="V2" s="2"/>
    </row>
    <row r="3" spans="1:22" ht="24" x14ac:dyDescent="0.3">
      <c r="A3" s="2"/>
      <c r="B3" s="69" t="s">
        <v>99</v>
      </c>
      <c r="C3" s="70"/>
      <c r="D3" s="70"/>
      <c r="E3" s="70"/>
      <c r="F3" s="71"/>
      <c r="G3" s="2"/>
      <c r="H3" s="2"/>
      <c r="I3" s="2"/>
      <c r="J3" s="2"/>
      <c r="K3" s="2"/>
      <c r="L3" s="2"/>
      <c r="M3" s="2"/>
      <c r="N3" s="2"/>
      <c r="O3" s="2"/>
      <c r="P3" s="2"/>
      <c r="Q3" s="2"/>
      <c r="R3" s="2"/>
      <c r="S3" s="2"/>
      <c r="T3" s="2"/>
      <c r="U3" s="2"/>
      <c r="V3" s="2"/>
    </row>
    <row r="4" spans="1:22" s="27" customFormat="1" ht="30.6" customHeight="1" thickBot="1" x14ac:dyDescent="0.35">
      <c r="A4" s="26"/>
      <c r="B4" s="66" t="s">
        <v>98</v>
      </c>
      <c r="C4" s="67"/>
      <c r="D4" s="67"/>
      <c r="E4" s="67"/>
      <c r="F4" s="68"/>
      <c r="G4" s="26"/>
      <c r="H4" s="26"/>
      <c r="I4" s="26"/>
      <c r="J4" s="26"/>
      <c r="K4" s="26"/>
      <c r="L4" s="26"/>
      <c r="M4" s="26"/>
      <c r="N4" s="26"/>
      <c r="O4" s="26"/>
      <c r="P4" s="26"/>
      <c r="Q4" s="26"/>
      <c r="R4" s="26"/>
      <c r="S4" s="26"/>
      <c r="T4" s="26"/>
      <c r="U4" s="26"/>
      <c r="V4" s="26"/>
    </row>
    <row r="5" spans="1:22" ht="16.2" thickBot="1" x14ac:dyDescent="0.35">
      <c r="A5" s="2"/>
      <c r="B5" s="2" t="s">
        <v>14</v>
      </c>
      <c r="C5" s="2"/>
      <c r="D5" s="2"/>
      <c r="E5" s="2"/>
      <c r="F5" s="2"/>
      <c r="G5" s="2"/>
      <c r="H5" s="2"/>
      <c r="I5" s="2"/>
      <c r="J5" s="2"/>
      <c r="K5" s="2"/>
      <c r="L5" s="2"/>
      <c r="M5" s="2"/>
      <c r="N5" s="2"/>
      <c r="O5" s="2"/>
      <c r="P5" s="2"/>
      <c r="Q5" s="2"/>
      <c r="R5" s="2"/>
      <c r="S5" s="2"/>
      <c r="T5" s="2"/>
      <c r="U5" s="2"/>
      <c r="V5" s="2"/>
    </row>
    <row r="6" spans="1:22" x14ac:dyDescent="0.3">
      <c r="A6" s="2"/>
      <c r="B6" s="46" t="s">
        <v>0</v>
      </c>
      <c r="C6" s="47" t="s">
        <v>1</v>
      </c>
      <c r="D6" s="2"/>
      <c r="E6" s="35" t="s">
        <v>0</v>
      </c>
      <c r="F6" s="36" t="s">
        <v>1</v>
      </c>
      <c r="G6" s="2"/>
      <c r="H6" s="2"/>
      <c r="I6" s="2"/>
      <c r="J6" s="2"/>
      <c r="K6" s="2"/>
      <c r="L6" s="2"/>
      <c r="M6" s="2"/>
      <c r="N6" s="2"/>
      <c r="O6" s="2"/>
      <c r="P6" s="2"/>
      <c r="Q6" s="2"/>
      <c r="R6" s="2"/>
      <c r="S6" s="2"/>
      <c r="T6" s="2"/>
      <c r="U6" s="2"/>
      <c r="V6" s="2"/>
    </row>
    <row r="7" spans="1:22" x14ac:dyDescent="0.3">
      <c r="A7" s="2"/>
      <c r="B7" s="72" t="s">
        <v>2</v>
      </c>
      <c r="C7" s="73"/>
      <c r="D7" s="2"/>
      <c r="E7" s="37" t="s">
        <v>10</v>
      </c>
      <c r="F7" s="55">
        <f>C12</f>
        <v>0</v>
      </c>
      <c r="G7" s="2"/>
      <c r="H7" s="2"/>
      <c r="I7" s="2"/>
      <c r="J7" s="2"/>
      <c r="K7" s="2"/>
      <c r="L7" s="2"/>
      <c r="M7" s="2"/>
      <c r="N7" s="2"/>
      <c r="O7" s="2"/>
      <c r="P7" s="2"/>
      <c r="Q7" s="2"/>
      <c r="R7" s="2"/>
      <c r="S7" s="2"/>
      <c r="T7" s="2"/>
      <c r="U7" s="2"/>
      <c r="V7" s="2"/>
    </row>
    <row r="8" spans="1:22" x14ac:dyDescent="0.3">
      <c r="A8" s="2"/>
      <c r="B8" s="48" t="s">
        <v>38</v>
      </c>
      <c r="C8" s="76"/>
      <c r="D8" s="2"/>
      <c r="E8" s="37" t="s">
        <v>11</v>
      </c>
      <c r="F8" s="55">
        <f>C18</f>
        <v>0</v>
      </c>
      <c r="G8" s="2"/>
      <c r="H8" s="2"/>
      <c r="I8" s="2"/>
      <c r="J8" s="2"/>
      <c r="K8" s="2"/>
      <c r="L8" s="2"/>
      <c r="M8" s="2"/>
      <c r="N8" s="2"/>
      <c r="O8" s="2"/>
      <c r="P8" s="2"/>
      <c r="Q8" s="2"/>
      <c r="R8" s="2"/>
      <c r="S8" s="2"/>
      <c r="T8" s="2"/>
      <c r="U8" s="2"/>
      <c r="V8" s="2"/>
    </row>
    <row r="9" spans="1:22" ht="16.2" thickBot="1" x14ac:dyDescent="0.35">
      <c r="A9" s="2"/>
      <c r="B9" s="48" t="s">
        <v>3</v>
      </c>
      <c r="C9" s="76"/>
      <c r="D9" s="2"/>
      <c r="E9" s="38" t="s">
        <v>7</v>
      </c>
      <c r="F9" s="56">
        <f>C29</f>
        <v>0</v>
      </c>
      <c r="G9" s="2"/>
      <c r="H9" s="2"/>
      <c r="I9" s="2"/>
      <c r="J9" s="2"/>
      <c r="K9" s="2"/>
      <c r="L9" s="2"/>
      <c r="M9" s="2"/>
      <c r="N9" s="2"/>
      <c r="O9" s="2"/>
      <c r="P9" s="2"/>
      <c r="Q9" s="2"/>
      <c r="R9" s="2"/>
      <c r="S9" s="2"/>
      <c r="T9" s="2"/>
      <c r="U9" s="2"/>
      <c r="V9" s="2"/>
    </row>
    <row r="10" spans="1:22" x14ac:dyDescent="0.3">
      <c r="A10" s="2"/>
      <c r="B10" s="48" t="s">
        <v>111</v>
      </c>
      <c r="C10" s="76"/>
      <c r="D10" s="2"/>
      <c r="E10" s="39" t="s">
        <v>12</v>
      </c>
      <c r="F10" s="57">
        <f>SUM(F7:F9)</f>
        <v>0</v>
      </c>
      <c r="G10" s="2"/>
      <c r="H10" s="2"/>
      <c r="I10" s="2"/>
      <c r="J10" s="2"/>
      <c r="K10" s="2"/>
      <c r="L10" s="2"/>
      <c r="M10" s="2"/>
      <c r="N10" s="2"/>
      <c r="O10" s="2"/>
      <c r="P10" s="2"/>
      <c r="Q10" s="2"/>
      <c r="R10" s="2"/>
      <c r="S10" s="2"/>
      <c r="T10" s="2"/>
      <c r="U10" s="2"/>
      <c r="V10" s="2"/>
    </row>
    <row r="11" spans="1:22" ht="16.2" thickBot="1" x14ac:dyDescent="0.35">
      <c r="A11" s="2"/>
      <c r="B11" s="49" t="s">
        <v>4</v>
      </c>
      <c r="C11" s="77"/>
      <c r="D11" s="2"/>
      <c r="E11" s="40" t="s">
        <v>16</v>
      </c>
      <c r="F11" s="58">
        <f>F10*12</f>
        <v>0</v>
      </c>
      <c r="G11" s="2"/>
      <c r="H11" s="2"/>
      <c r="I11" s="2"/>
      <c r="J11" s="2"/>
      <c r="K11" s="2"/>
      <c r="L11" s="2"/>
      <c r="M11" s="2"/>
      <c r="N11" s="2"/>
      <c r="O11" s="2"/>
      <c r="P11" s="2"/>
      <c r="Q11" s="2"/>
      <c r="R11" s="2"/>
      <c r="S11" s="2"/>
      <c r="T11" s="2"/>
      <c r="U11" s="2"/>
      <c r="V11" s="2"/>
    </row>
    <row r="12" spans="1:22" ht="16.2" x14ac:dyDescent="0.35">
      <c r="A12" s="2"/>
      <c r="B12" s="50" t="s">
        <v>5</v>
      </c>
      <c r="C12" s="51">
        <f>SUM(C8:C11)</f>
        <v>0</v>
      </c>
      <c r="D12" s="2"/>
      <c r="E12" s="41" t="s">
        <v>13</v>
      </c>
      <c r="F12" s="59">
        <f>12*(SUM(C20:C25,C27,C28)+0.5*C26)</f>
        <v>0</v>
      </c>
      <c r="G12" s="2"/>
      <c r="H12" s="2"/>
      <c r="I12" s="2"/>
      <c r="J12" s="2"/>
      <c r="K12" s="2"/>
      <c r="L12" s="2"/>
      <c r="M12" s="2"/>
      <c r="N12" s="2"/>
      <c r="O12" s="2"/>
      <c r="P12" s="2"/>
      <c r="Q12" s="2"/>
      <c r="R12" s="2"/>
      <c r="S12" s="2"/>
      <c r="T12" s="2"/>
      <c r="U12" s="2"/>
      <c r="V12" s="2"/>
    </row>
    <row r="13" spans="1:22" x14ac:dyDescent="0.3">
      <c r="A13" s="2"/>
      <c r="B13" s="72" t="s">
        <v>6</v>
      </c>
      <c r="C13" s="73"/>
      <c r="D13" s="2"/>
      <c r="E13" s="41" t="s">
        <v>35</v>
      </c>
      <c r="F13" s="78" t="s">
        <v>18</v>
      </c>
      <c r="G13" s="2"/>
      <c r="H13" s="2"/>
      <c r="I13" s="2"/>
      <c r="J13" s="2"/>
      <c r="K13" s="2"/>
      <c r="L13" s="2"/>
      <c r="M13" s="2"/>
      <c r="N13" s="2"/>
      <c r="O13" s="2"/>
      <c r="P13" s="2"/>
      <c r="Q13" s="2"/>
      <c r="R13" s="2"/>
      <c r="S13" s="2"/>
      <c r="T13" s="2"/>
      <c r="U13" s="2"/>
      <c r="V13" s="2"/>
    </row>
    <row r="14" spans="1:22" x14ac:dyDescent="0.3">
      <c r="A14" s="2"/>
      <c r="B14" s="48" t="s">
        <v>40</v>
      </c>
      <c r="C14" s="76"/>
      <c r="D14" s="2"/>
      <c r="E14" s="41" t="s">
        <v>44</v>
      </c>
      <c r="F14" s="79" t="s">
        <v>77</v>
      </c>
      <c r="G14" s="2"/>
      <c r="H14" s="2"/>
      <c r="I14" s="2"/>
      <c r="J14" s="2"/>
      <c r="K14" s="2"/>
      <c r="L14" s="2"/>
      <c r="M14" s="2"/>
      <c r="N14" s="2"/>
      <c r="O14" s="2"/>
      <c r="P14" s="2"/>
      <c r="Q14" s="2"/>
      <c r="R14" s="2"/>
      <c r="S14" s="2"/>
      <c r="T14" s="2"/>
      <c r="U14" s="2"/>
      <c r="V14" s="2"/>
    </row>
    <row r="15" spans="1:22" ht="16.2" thickBot="1" x14ac:dyDescent="0.35">
      <c r="A15" s="2"/>
      <c r="B15" s="48" t="s">
        <v>112</v>
      </c>
      <c r="C15" s="76"/>
      <c r="D15" s="2"/>
      <c r="E15" s="42" t="s">
        <v>37</v>
      </c>
      <c r="F15" s="43" t="e">
        <f>IF(F13="Single",VLOOKUP(F11,'2018 Tax Tables'!F2:K42,6,TRUE),VLOOKUP(F11,'2018 Tax Tables'!M2:R42,6,TRUE))+VLOOKUP(F14,'State Tax Burden'!A1:B52,2,FALSE)</f>
        <v>#N/A</v>
      </c>
      <c r="G15" s="2"/>
      <c r="H15" s="2"/>
      <c r="I15" s="2"/>
      <c r="J15" s="2"/>
      <c r="K15" s="2"/>
      <c r="L15" s="2"/>
      <c r="M15" s="2"/>
      <c r="N15" s="2"/>
      <c r="O15" s="2"/>
      <c r="P15" s="2"/>
      <c r="Q15" s="2"/>
      <c r="R15" s="2"/>
      <c r="S15" s="2"/>
      <c r="T15" s="2"/>
      <c r="U15" s="2"/>
      <c r="V15" s="2"/>
    </row>
    <row r="16" spans="1:22" ht="16.2" thickBot="1" x14ac:dyDescent="0.35">
      <c r="A16" s="2"/>
      <c r="B16" s="48" t="s">
        <v>43</v>
      </c>
      <c r="C16" s="76"/>
      <c r="D16" s="2"/>
      <c r="E16" s="44" t="s">
        <v>34</v>
      </c>
      <c r="F16" s="45" t="e">
        <f>F11/(1-F15)</f>
        <v>#N/A</v>
      </c>
      <c r="G16" s="2"/>
      <c r="H16" s="2"/>
      <c r="I16" s="2"/>
      <c r="J16" s="2"/>
      <c r="K16" s="2"/>
      <c r="L16" s="2"/>
      <c r="M16" s="2"/>
      <c r="N16" s="2"/>
      <c r="O16" s="2"/>
      <c r="P16" s="2"/>
      <c r="Q16" s="2"/>
      <c r="R16" s="2"/>
      <c r="S16" s="2"/>
      <c r="T16" s="2"/>
      <c r="U16" s="2"/>
      <c r="V16" s="2"/>
    </row>
    <row r="17" spans="1:22" ht="16.2" thickBot="1" x14ac:dyDescent="0.35">
      <c r="A17" s="2"/>
      <c r="B17" s="49" t="s">
        <v>42</v>
      </c>
      <c r="C17" s="77"/>
      <c r="D17" s="2"/>
      <c r="E17" s="2"/>
      <c r="F17" s="2"/>
      <c r="G17" s="2"/>
      <c r="H17" s="2"/>
      <c r="I17" s="2"/>
      <c r="J17" s="2"/>
      <c r="K17" s="2"/>
      <c r="L17" s="2"/>
      <c r="M17" s="2"/>
      <c r="N17" s="2"/>
      <c r="O17" s="2"/>
      <c r="P17" s="2"/>
      <c r="Q17" s="2"/>
      <c r="R17" s="2"/>
      <c r="S17" s="2"/>
      <c r="T17" s="2"/>
      <c r="U17" s="2"/>
      <c r="V17" s="2"/>
    </row>
    <row r="18" spans="1:22" ht="18" customHeight="1" x14ac:dyDescent="0.35">
      <c r="A18" s="2"/>
      <c r="B18" s="50" t="s">
        <v>5</v>
      </c>
      <c r="C18" s="51">
        <f>SUM(C14:C17)</f>
        <v>0</v>
      </c>
      <c r="D18" s="2"/>
      <c r="E18" s="60" t="s">
        <v>105</v>
      </c>
      <c r="F18" s="61"/>
      <c r="G18" s="2"/>
      <c r="H18" s="2"/>
      <c r="I18" s="2"/>
      <c r="J18" s="2"/>
      <c r="K18" s="2"/>
      <c r="L18" s="2"/>
      <c r="M18" s="2"/>
      <c r="N18" s="2"/>
      <c r="O18" s="2"/>
      <c r="P18" s="2"/>
      <c r="Q18" s="2"/>
      <c r="R18" s="2"/>
      <c r="S18" s="2"/>
      <c r="T18" s="2"/>
      <c r="U18" s="2"/>
      <c r="V18" s="2"/>
    </row>
    <row r="19" spans="1:22" ht="16.2" x14ac:dyDescent="0.35">
      <c r="A19" s="2"/>
      <c r="B19" s="72" t="s">
        <v>33</v>
      </c>
      <c r="C19" s="73"/>
      <c r="D19" s="2"/>
      <c r="E19" s="32" t="s">
        <v>103</v>
      </c>
      <c r="F19" s="80">
        <v>150</v>
      </c>
      <c r="G19" s="2"/>
      <c r="H19" s="2"/>
      <c r="I19" s="2"/>
      <c r="J19" s="2"/>
      <c r="K19" s="2"/>
      <c r="L19" s="2"/>
      <c r="M19" s="2"/>
      <c r="N19" s="2"/>
      <c r="O19" s="2"/>
      <c r="P19" s="2"/>
      <c r="Q19" s="2"/>
      <c r="R19" s="2"/>
      <c r="S19" s="2"/>
      <c r="T19" s="2"/>
      <c r="U19" s="2"/>
      <c r="V19" s="2"/>
    </row>
    <row r="20" spans="1:22" x14ac:dyDescent="0.3">
      <c r="A20" s="2"/>
      <c r="B20" s="48" t="s">
        <v>8</v>
      </c>
      <c r="C20" s="76"/>
      <c r="D20" s="2"/>
      <c r="E20" s="33" t="s">
        <v>106</v>
      </c>
      <c r="F20" s="53" t="e">
        <f>F16/F19</f>
        <v>#N/A</v>
      </c>
      <c r="G20" s="2"/>
      <c r="H20" s="2"/>
      <c r="I20" s="2"/>
      <c r="J20" s="2"/>
      <c r="K20" s="2"/>
      <c r="L20" s="2"/>
      <c r="M20" s="2"/>
      <c r="N20" s="2"/>
      <c r="O20" s="2"/>
      <c r="P20" s="2"/>
      <c r="Q20" s="2"/>
      <c r="R20" s="2"/>
      <c r="S20" s="2"/>
      <c r="T20" s="2"/>
      <c r="U20" s="2"/>
      <c r="V20" s="2"/>
    </row>
    <row r="21" spans="1:22" ht="18.600000000000001" customHeight="1" x14ac:dyDescent="0.3">
      <c r="A21" s="2"/>
      <c r="B21" s="48" t="s">
        <v>17</v>
      </c>
      <c r="C21" s="76"/>
      <c r="D21" s="2"/>
      <c r="E21" s="33" t="s">
        <v>104</v>
      </c>
      <c r="F21" s="53" t="e">
        <f>F20/30</f>
        <v>#N/A</v>
      </c>
      <c r="G21" s="2"/>
      <c r="H21" s="2"/>
      <c r="I21" s="2"/>
      <c r="J21" s="2"/>
      <c r="K21" s="2"/>
      <c r="L21" s="2"/>
      <c r="M21" s="2"/>
      <c r="N21" s="2"/>
      <c r="O21" s="2"/>
      <c r="P21" s="2"/>
      <c r="Q21" s="2"/>
      <c r="R21" s="2"/>
      <c r="S21" s="2"/>
      <c r="T21" s="2"/>
      <c r="U21" s="2"/>
      <c r="V21" s="2"/>
    </row>
    <row r="22" spans="1:22" ht="18.600000000000001" customHeight="1" thickBot="1" x14ac:dyDescent="0.35">
      <c r="A22" s="2"/>
      <c r="B22" s="48" t="s">
        <v>39</v>
      </c>
      <c r="C22" s="76"/>
      <c r="D22" s="2"/>
      <c r="E22" s="34" t="s">
        <v>107</v>
      </c>
      <c r="F22" s="54" t="e">
        <f>F20/48</f>
        <v>#N/A</v>
      </c>
      <c r="G22" s="2"/>
      <c r="H22" s="2"/>
      <c r="I22" s="2"/>
      <c r="J22" s="2"/>
      <c r="K22" s="2"/>
      <c r="L22" s="2"/>
      <c r="M22" s="2"/>
      <c r="N22" s="2"/>
      <c r="O22" s="2"/>
      <c r="P22" s="2"/>
      <c r="Q22" s="2"/>
      <c r="R22" s="2"/>
      <c r="S22" s="2"/>
      <c r="T22" s="2"/>
      <c r="U22" s="2"/>
      <c r="V22" s="2"/>
    </row>
    <row r="23" spans="1:22" ht="15.6" customHeight="1" x14ac:dyDescent="0.3">
      <c r="A23" s="2"/>
      <c r="B23" s="48" t="s">
        <v>41</v>
      </c>
      <c r="C23" s="76"/>
      <c r="D23" s="2"/>
      <c r="F23" s="31"/>
      <c r="G23" s="2"/>
      <c r="H23" s="2"/>
      <c r="I23" s="2"/>
      <c r="J23" s="2"/>
      <c r="K23" s="2"/>
      <c r="L23" s="2"/>
      <c r="M23" s="2"/>
      <c r="N23" s="2"/>
      <c r="O23" s="2"/>
      <c r="P23" s="2"/>
      <c r="Q23" s="2"/>
      <c r="R23" s="2"/>
      <c r="S23" s="2"/>
      <c r="T23" s="2"/>
      <c r="U23" s="2"/>
      <c r="V23" s="2"/>
    </row>
    <row r="24" spans="1:22" ht="15.6" customHeight="1" x14ac:dyDescent="0.3">
      <c r="A24" s="2"/>
      <c r="B24" s="48" t="s">
        <v>108</v>
      </c>
      <c r="C24" s="76"/>
      <c r="D24" s="2"/>
      <c r="E24" s="62" t="s">
        <v>97</v>
      </c>
      <c r="F24" s="62"/>
      <c r="G24" s="2"/>
      <c r="H24" s="2"/>
      <c r="I24" s="2"/>
      <c r="J24" s="2"/>
      <c r="K24" s="2"/>
      <c r="L24" s="2"/>
      <c r="M24" s="2"/>
      <c r="N24" s="2"/>
      <c r="O24" s="2"/>
      <c r="P24" s="2"/>
      <c r="Q24" s="2"/>
      <c r="R24" s="2"/>
      <c r="S24" s="2"/>
      <c r="T24" s="2"/>
      <c r="U24" s="2"/>
      <c r="V24" s="2"/>
    </row>
    <row r="25" spans="1:22" ht="15.6" customHeight="1" x14ac:dyDescent="0.3">
      <c r="A25" s="2"/>
      <c r="B25" s="48" t="s">
        <v>36</v>
      </c>
      <c r="C25" s="76"/>
      <c r="D25" s="2"/>
      <c r="E25" s="62"/>
      <c r="F25" s="62"/>
      <c r="G25" s="2"/>
      <c r="H25" s="2"/>
      <c r="I25" s="2"/>
      <c r="J25" s="2"/>
      <c r="K25" s="2"/>
      <c r="L25" s="2"/>
      <c r="M25" s="2"/>
      <c r="N25" s="2"/>
      <c r="O25" s="2"/>
      <c r="P25" s="2"/>
      <c r="Q25" s="2"/>
      <c r="R25" s="2"/>
      <c r="S25" s="2"/>
      <c r="T25" s="2"/>
      <c r="U25" s="2"/>
      <c r="V25" s="2"/>
    </row>
    <row r="26" spans="1:22" x14ac:dyDescent="0.3">
      <c r="A26" s="2"/>
      <c r="B26" s="48" t="s">
        <v>109</v>
      </c>
      <c r="C26" s="76"/>
      <c r="D26" s="2"/>
      <c r="E26" s="62"/>
      <c r="F26" s="62"/>
      <c r="G26" s="2"/>
      <c r="H26" s="2"/>
      <c r="I26" s="2"/>
      <c r="J26" s="2"/>
      <c r="K26" s="2"/>
      <c r="L26" s="2"/>
      <c r="M26" s="2"/>
      <c r="N26" s="2"/>
      <c r="O26" s="2"/>
      <c r="P26" s="2"/>
      <c r="Q26" s="2"/>
      <c r="R26" s="2"/>
      <c r="S26" s="2"/>
      <c r="T26" s="2"/>
      <c r="U26" s="2"/>
      <c r="V26" s="2"/>
    </row>
    <row r="27" spans="1:22" x14ac:dyDescent="0.3">
      <c r="A27" s="2"/>
      <c r="B27" s="48" t="s">
        <v>110</v>
      </c>
      <c r="C27" s="76"/>
      <c r="D27" s="2"/>
      <c r="E27" s="62"/>
      <c r="F27" s="62"/>
      <c r="G27" s="2"/>
      <c r="H27" s="2"/>
      <c r="I27" s="2"/>
      <c r="J27" s="2"/>
      <c r="K27" s="2"/>
      <c r="L27" s="2"/>
      <c r="M27" s="2"/>
      <c r="N27" s="2"/>
      <c r="O27" s="2"/>
      <c r="P27" s="2"/>
      <c r="Q27" s="2"/>
      <c r="R27" s="2"/>
      <c r="S27" s="2"/>
      <c r="T27" s="2"/>
      <c r="U27" s="2"/>
      <c r="V27" s="2"/>
    </row>
    <row r="28" spans="1:22" ht="16.2" thickBot="1" x14ac:dyDescent="0.35">
      <c r="A28" s="2"/>
      <c r="B28" s="49" t="s">
        <v>9</v>
      </c>
      <c r="C28" s="77"/>
      <c r="D28" s="2"/>
      <c r="E28" s="62"/>
      <c r="F28" s="62"/>
      <c r="G28" s="2"/>
      <c r="H28" s="2"/>
      <c r="I28" s="2"/>
      <c r="J28" s="2"/>
      <c r="K28" s="2"/>
      <c r="L28" s="2"/>
      <c r="M28" s="2"/>
      <c r="N28" s="2"/>
      <c r="O28" s="2"/>
      <c r="P28" s="2"/>
      <c r="Q28" s="2"/>
      <c r="R28" s="2"/>
      <c r="S28" s="2"/>
      <c r="T28" s="2"/>
      <c r="U28" s="2"/>
      <c r="V28" s="2"/>
    </row>
    <row r="29" spans="1:22" ht="16.2" thickBot="1" x14ac:dyDescent="0.35">
      <c r="A29" s="2"/>
      <c r="B29" s="44" t="s">
        <v>5</v>
      </c>
      <c r="C29" s="52">
        <f>SUM(C20:C28)</f>
        <v>0</v>
      </c>
      <c r="D29" s="2"/>
      <c r="E29" s="62"/>
      <c r="F29" s="62"/>
      <c r="G29" s="2"/>
      <c r="H29" s="2"/>
      <c r="I29" s="2"/>
      <c r="J29" s="2"/>
      <c r="K29" s="2"/>
      <c r="L29" s="2"/>
      <c r="M29" s="2"/>
      <c r="N29" s="2"/>
      <c r="O29" s="2"/>
      <c r="P29" s="2"/>
      <c r="Q29" s="2"/>
      <c r="R29" s="2"/>
      <c r="S29" s="2"/>
      <c r="T29" s="2"/>
      <c r="U29" s="2"/>
      <c r="V29" s="2"/>
    </row>
    <row r="30" spans="1:22" x14ac:dyDescent="0.3">
      <c r="A30" s="2"/>
      <c r="B30" s="2"/>
      <c r="C30" s="2"/>
      <c r="D30" s="2"/>
      <c r="E30" s="2"/>
      <c r="F30" s="2"/>
      <c r="G30" s="2"/>
      <c r="H30" s="2"/>
      <c r="I30" s="2"/>
      <c r="J30" s="2"/>
      <c r="K30" s="2"/>
      <c r="L30" s="2"/>
      <c r="M30" s="2"/>
      <c r="N30" s="2"/>
      <c r="O30" s="2"/>
      <c r="P30" s="2"/>
      <c r="Q30" s="2"/>
      <c r="R30" s="2"/>
      <c r="S30" s="2"/>
      <c r="T30" s="2"/>
      <c r="U30" s="2"/>
      <c r="V30" s="2"/>
    </row>
    <row r="31" spans="1:22" x14ac:dyDescent="0.3">
      <c r="A31" s="2"/>
      <c r="B31" s="2"/>
      <c r="C31" s="2"/>
      <c r="D31" s="2"/>
      <c r="E31" s="2"/>
      <c r="F31" s="2"/>
      <c r="G31" s="2"/>
      <c r="H31" s="2"/>
      <c r="I31" s="2"/>
      <c r="J31" s="2"/>
      <c r="K31" s="2"/>
      <c r="L31" s="2"/>
      <c r="M31" s="2"/>
      <c r="N31" s="2"/>
      <c r="O31" s="2"/>
      <c r="P31" s="2"/>
      <c r="Q31" s="2"/>
      <c r="R31" s="2"/>
      <c r="S31" s="2"/>
      <c r="T31" s="2"/>
      <c r="U31" s="2"/>
      <c r="V31" s="2"/>
    </row>
    <row r="32" spans="1:22" x14ac:dyDescent="0.3">
      <c r="A32" s="2"/>
      <c r="B32" s="2"/>
      <c r="C32" s="2"/>
      <c r="D32" s="2"/>
      <c r="E32" s="2"/>
      <c r="F32" s="2"/>
      <c r="G32" s="2"/>
      <c r="H32" s="2"/>
      <c r="I32" s="2"/>
      <c r="J32" s="2"/>
      <c r="K32" s="2"/>
      <c r="L32" s="2"/>
      <c r="M32" s="2"/>
      <c r="N32" s="2"/>
      <c r="O32" s="2"/>
      <c r="P32" s="2"/>
      <c r="Q32" s="2"/>
      <c r="R32" s="2"/>
      <c r="S32" s="2"/>
      <c r="T32" s="2"/>
      <c r="U32" s="2"/>
      <c r="V32" s="2"/>
    </row>
    <row r="33" spans="1:22" x14ac:dyDescent="0.3">
      <c r="A33" s="2"/>
      <c r="B33" s="2"/>
      <c r="C33" s="2"/>
      <c r="D33" s="2"/>
      <c r="E33" s="2"/>
      <c r="F33" s="2"/>
      <c r="G33" s="2"/>
      <c r="H33" s="2"/>
      <c r="I33" s="2"/>
      <c r="J33" s="2"/>
      <c r="K33" s="2"/>
      <c r="L33" s="2"/>
      <c r="M33" s="2"/>
      <c r="N33" s="2"/>
      <c r="O33" s="2"/>
      <c r="P33" s="2"/>
      <c r="Q33" s="2"/>
      <c r="R33" s="2"/>
      <c r="S33" s="2"/>
      <c r="T33" s="2"/>
      <c r="U33" s="2"/>
      <c r="V33" s="2"/>
    </row>
    <row r="34" spans="1:22" x14ac:dyDescent="0.3">
      <c r="A34" s="2"/>
      <c r="B34" s="2"/>
      <c r="C34" s="2"/>
      <c r="D34" s="2"/>
      <c r="E34" s="2"/>
      <c r="F34" s="2"/>
      <c r="G34" s="2"/>
      <c r="H34" s="2"/>
      <c r="I34" s="2"/>
      <c r="J34" s="2"/>
      <c r="K34" s="2"/>
      <c r="L34" s="2"/>
      <c r="M34" s="2"/>
      <c r="N34" s="2"/>
      <c r="O34" s="2"/>
      <c r="P34" s="2"/>
      <c r="Q34" s="2"/>
      <c r="R34" s="2"/>
      <c r="S34" s="2"/>
      <c r="T34" s="2"/>
      <c r="U34" s="2"/>
      <c r="V34" s="2"/>
    </row>
    <row r="35" spans="1:22" x14ac:dyDescent="0.3">
      <c r="A35" s="2"/>
      <c r="B35" s="2"/>
      <c r="C35" s="2"/>
      <c r="D35" s="2"/>
      <c r="E35" s="2"/>
      <c r="F35" s="2"/>
      <c r="G35" s="2"/>
      <c r="H35" s="2"/>
      <c r="I35" s="2"/>
      <c r="J35" s="2"/>
      <c r="K35" s="2"/>
      <c r="L35" s="2"/>
      <c r="M35" s="2"/>
      <c r="N35" s="2"/>
      <c r="O35" s="2"/>
      <c r="P35" s="2"/>
      <c r="Q35" s="2"/>
      <c r="R35" s="2"/>
      <c r="S35" s="2"/>
      <c r="T35" s="2"/>
      <c r="U35" s="2"/>
      <c r="V35" s="2"/>
    </row>
    <row r="36" spans="1:22" x14ac:dyDescent="0.3">
      <c r="A36" s="2"/>
      <c r="B36" s="2"/>
      <c r="C36" s="2"/>
      <c r="D36" s="2"/>
      <c r="E36" s="2"/>
      <c r="F36" s="2"/>
      <c r="G36" s="2"/>
      <c r="H36" s="2"/>
      <c r="I36" s="2"/>
      <c r="J36" s="2"/>
      <c r="K36" s="2"/>
      <c r="L36" s="2"/>
      <c r="M36" s="2"/>
      <c r="N36" s="2"/>
      <c r="O36" s="2"/>
      <c r="P36" s="2"/>
      <c r="Q36" s="2"/>
      <c r="R36" s="2"/>
      <c r="S36" s="2"/>
      <c r="T36" s="2"/>
      <c r="U36" s="2"/>
      <c r="V36" s="2"/>
    </row>
    <row r="37" spans="1:22" x14ac:dyDescent="0.3">
      <c r="A37" s="2"/>
      <c r="B37" s="2"/>
      <c r="C37" s="2"/>
      <c r="D37" s="2"/>
      <c r="E37" s="2"/>
      <c r="F37" s="2"/>
      <c r="G37" s="2"/>
      <c r="H37" s="2"/>
      <c r="I37" s="2"/>
      <c r="J37" s="2"/>
      <c r="K37" s="2"/>
      <c r="L37" s="2"/>
      <c r="M37" s="2"/>
      <c r="N37" s="2"/>
      <c r="O37" s="2"/>
      <c r="P37" s="2"/>
      <c r="Q37" s="2"/>
      <c r="R37" s="2"/>
      <c r="S37" s="2"/>
      <c r="T37" s="2"/>
      <c r="U37" s="2"/>
      <c r="V37" s="2"/>
    </row>
    <row r="38" spans="1:22" x14ac:dyDescent="0.3">
      <c r="A38" s="2"/>
      <c r="B38" s="2"/>
      <c r="C38" s="2"/>
      <c r="D38" s="2"/>
      <c r="E38" s="2"/>
      <c r="F38" s="2"/>
      <c r="G38" s="2"/>
      <c r="H38" s="2"/>
      <c r="I38" s="2"/>
      <c r="J38" s="2"/>
      <c r="K38" s="2"/>
      <c r="L38" s="2"/>
      <c r="M38" s="2"/>
      <c r="N38" s="2"/>
      <c r="O38" s="2"/>
      <c r="P38" s="2"/>
      <c r="Q38" s="2"/>
      <c r="R38" s="2"/>
      <c r="S38" s="2"/>
      <c r="T38" s="2"/>
      <c r="U38" s="2"/>
      <c r="V38" s="2"/>
    </row>
    <row r="39" spans="1:22" x14ac:dyDescent="0.3">
      <c r="A39" s="2"/>
      <c r="B39" s="2"/>
      <c r="C39" s="2"/>
      <c r="D39" s="2"/>
      <c r="E39" s="2"/>
      <c r="F39" s="2"/>
      <c r="G39" s="2"/>
      <c r="H39" s="2"/>
      <c r="I39" s="2"/>
      <c r="J39" s="2"/>
      <c r="K39" s="2"/>
      <c r="L39" s="2"/>
      <c r="M39" s="2"/>
      <c r="N39" s="2"/>
      <c r="O39" s="2"/>
      <c r="P39" s="2"/>
      <c r="Q39" s="2"/>
      <c r="R39" s="2"/>
      <c r="S39" s="2"/>
      <c r="T39" s="2"/>
      <c r="U39" s="2"/>
      <c r="V39" s="2"/>
    </row>
    <row r="40" spans="1:22" x14ac:dyDescent="0.3">
      <c r="A40" s="2"/>
      <c r="B40" s="2"/>
      <c r="C40" s="2"/>
      <c r="D40" s="2"/>
      <c r="E40" s="2"/>
      <c r="F40" s="2"/>
      <c r="G40" s="2"/>
      <c r="H40" s="2"/>
      <c r="I40" s="2"/>
      <c r="J40" s="2"/>
      <c r="K40" s="2"/>
      <c r="L40" s="2"/>
      <c r="M40" s="2"/>
      <c r="N40" s="2"/>
      <c r="O40" s="2"/>
      <c r="P40" s="2"/>
      <c r="Q40" s="2"/>
      <c r="R40" s="2"/>
      <c r="S40" s="2"/>
      <c r="T40" s="2"/>
      <c r="U40" s="2"/>
      <c r="V40" s="2"/>
    </row>
    <row r="41" spans="1:22" x14ac:dyDescent="0.3">
      <c r="A41" s="2"/>
      <c r="B41" s="2"/>
      <c r="C41" s="2"/>
      <c r="D41" s="2"/>
      <c r="E41" s="2"/>
      <c r="F41" s="2"/>
      <c r="G41" s="2"/>
      <c r="H41" s="2"/>
      <c r="I41" s="2"/>
      <c r="J41" s="2"/>
      <c r="K41" s="2"/>
      <c r="L41" s="2"/>
      <c r="M41" s="2"/>
      <c r="N41" s="2"/>
      <c r="O41" s="2"/>
      <c r="P41" s="2"/>
      <c r="Q41" s="2"/>
      <c r="R41" s="2"/>
      <c r="S41" s="2"/>
      <c r="T41" s="2"/>
      <c r="U41" s="2"/>
      <c r="V41" s="2"/>
    </row>
    <row r="42" spans="1:22" x14ac:dyDescent="0.3">
      <c r="A42" s="2"/>
      <c r="B42" s="2"/>
      <c r="C42" s="2"/>
      <c r="D42" s="2"/>
      <c r="E42" s="2"/>
      <c r="F42" s="2"/>
      <c r="G42" s="2"/>
      <c r="H42" s="2"/>
      <c r="I42" s="2"/>
      <c r="J42" s="2"/>
      <c r="K42" s="2"/>
      <c r="L42" s="2"/>
      <c r="M42" s="2"/>
      <c r="N42" s="2"/>
      <c r="O42" s="2"/>
      <c r="P42" s="2"/>
      <c r="Q42" s="2"/>
      <c r="R42" s="2"/>
      <c r="S42" s="2"/>
      <c r="T42" s="2"/>
      <c r="U42" s="2"/>
      <c r="V42" s="2"/>
    </row>
    <row r="43" spans="1:22" x14ac:dyDescent="0.3">
      <c r="A43" s="2"/>
      <c r="B43" s="2"/>
      <c r="C43" s="2"/>
      <c r="D43" s="2"/>
      <c r="E43" s="2"/>
      <c r="F43" s="2"/>
      <c r="G43" s="2"/>
      <c r="H43" s="2"/>
      <c r="I43" s="2"/>
      <c r="J43" s="2"/>
      <c r="K43" s="2"/>
      <c r="L43" s="2"/>
      <c r="M43" s="2"/>
      <c r="N43" s="2"/>
      <c r="O43" s="2"/>
      <c r="P43" s="2"/>
      <c r="Q43" s="2"/>
      <c r="R43" s="2"/>
      <c r="S43" s="2"/>
      <c r="T43" s="2"/>
      <c r="U43" s="2"/>
      <c r="V43" s="2"/>
    </row>
    <row r="44" spans="1:22" x14ac:dyDescent="0.3">
      <c r="A44" s="2"/>
      <c r="B44" s="2"/>
      <c r="C44" s="2"/>
      <c r="D44" s="2"/>
      <c r="E44" s="2"/>
      <c r="F44" s="2"/>
      <c r="G44" s="2"/>
      <c r="H44" s="2"/>
      <c r="I44" s="2"/>
      <c r="J44" s="2"/>
      <c r="K44" s="2"/>
      <c r="L44" s="2"/>
    </row>
    <row r="45" spans="1:22" x14ac:dyDescent="0.3">
      <c r="A45" s="2"/>
      <c r="B45" s="2"/>
      <c r="C45" s="2"/>
      <c r="D45" s="2"/>
      <c r="E45" s="2"/>
      <c r="F45" s="2"/>
      <c r="G45" s="2"/>
      <c r="H45" s="2"/>
      <c r="I45" s="2"/>
      <c r="J45" s="2"/>
      <c r="K45" s="2"/>
      <c r="L45" s="2"/>
    </row>
    <row r="46" spans="1:22" x14ac:dyDescent="0.3">
      <c r="A46" s="2"/>
      <c r="B46" s="2"/>
      <c r="C46" s="2"/>
      <c r="D46" s="2"/>
      <c r="E46" s="2"/>
      <c r="F46" s="2"/>
      <c r="G46" s="2"/>
      <c r="H46" s="2"/>
      <c r="I46" s="2"/>
      <c r="J46" s="2"/>
      <c r="K46" s="2"/>
      <c r="L46" s="2"/>
    </row>
    <row r="47" spans="1:22" x14ac:dyDescent="0.3">
      <c r="A47" s="2"/>
      <c r="B47" s="2"/>
      <c r="C47" s="2"/>
      <c r="D47" s="2"/>
      <c r="E47" s="2"/>
      <c r="F47" s="2"/>
      <c r="G47" s="2"/>
      <c r="H47" s="2"/>
      <c r="I47" s="2"/>
      <c r="J47" s="2"/>
      <c r="K47" s="2"/>
      <c r="L47" s="2"/>
    </row>
    <row r="48" spans="1:22" x14ac:dyDescent="0.3">
      <c r="A48" s="2"/>
      <c r="B48" s="2"/>
      <c r="C48" s="2"/>
      <c r="D48" s="2"/>
      <c r="E48" s="2"/>
      <c r="F48" s="2"/>
      <c r="G48" s="2"/>
      <c r="H48" s="2"/>
      <c r="I48" s="2"/>
      <c r="J48" s="2"/>
      <c r="K48" s="2"/>
      <c r="L48" s="2"/>
    </row>
    <row r="49" spans="1:12" x14ac:dyDescent="0.3">
      <c r="A49" s="2"/>
      <c r="B49" s="2"/>
      <c r="C49" s="2"/>
      <c r="D49" s="2"/>
      <c r="E49" s="2"/>
      <c r="F49" s="2"/>
      <c r="G49" s="2"/>
      <c r="H49" s="2"/>
      <c r="I49" s="2"/>
      <c r="J49" s="2"/>
      <c r="K49" s="2"/>
      <c r="L49" s="2"/>
    </row>
    <row r="50" spans="1:12" x14ac:dyDescent="0.3">
      <c r="A50" s="2"/>
      <c r="B50" s="2"/>
      <c r="C50" s="2"/>
      <c r="D50" s="2"/>
      <c r="E50" s="2"/>
      <c r="F50" s="2"/>
      <c r="G50" s="2"/>
      <c r="H50" s="2"/>
      <c r="I50" s="2"/>
      <c r="J50" s="2"/>
      <c r="K50" s="2"/>
      <c r="L50" s="2"/>
    </row>
    <row r="51" spans="1:12" x14ac:dyDescent="0.3">
      <c r="A51" s="2"/>
      <c r="B51" s="2"/>
      <c r="C51" s="2"/>
      <c r="D51" s="2"/>
      <c r="E51" s="2"/>
      <c r="F51" s="2"/>
      <c r="G51" s="2"/>
      <c r="H51" s="2"/>
      <c r="I51" s="2"/>
      <c r="J51" s="2"/>
      <c r="K51" s="2"/>
      <c r="L51" s="2"/>
    </row>
    <row r="52" spans="1:12" x14ac:dyDescent="0.3">
      <c r="A52" s="2"/>
      <c r="B52" s="2"/>
      <c r="C52" s="2"/>
      <c r="D52" s="2"/>
      <c r="E52" s="2"/>
      <c r="F52" s="2"/>
      <c r="G52" s="2"/>
      <c r="H52" s="2"/>
      <c r="I52" s="2"/>
      <c r="J52" s="2"/>
      <c r="K52" s="2"/>
      <c r="L52" s="2"/>
    </row>
    <row r="53" spans="1:12" x14ac:dyDescent="0.3">
      <c r="A53" s="2"/>
      <c r="B53" s="2"/>
      <c r="C53" s="2"/>
      <c r="D53" s="2"/>
      <c r="E53" s="2"/>
      <c r="F53" s="2"/>
      <c r="G53" s="2"/>
      <c r="H53" s="2"/>
      <c r="I53" s="2"/>
      <c r="J53" s="2"/>
      <c r="K53" s="2"/>
      <c r="L53" s="2"/>
    </row>
    <row r="54" spans="1:12" x14ac:dyDescent="0.3">
      <c r="A54" s="2"/>
      <c r="B54" s="2"/>
      <c r="C54" s="2"/>
      <c r="D54" s="2"/>
      <c r="E54" s="2"/>
      <c r="F54" s="2"/>
      <c r="G54" s="2"/>
      <c r="H54" s="2"/>
      <c r="I54" s="2"/>
      <c r="J54" s="2"/>
      <c r="K54" s="2"/>
      <c r="L54" s="2"/>
    </row>
    <row r="55" spans="1:12" x14ac:dyDescent="0.3">
      <c r="A55" s="2"/>
      <c r="B55" s="2"/>
      <c r="C55" s="2"/>
      <c r="D55" s="2"/>
      <c r="E55" s="2"/>
      <c r="F55" s="2"/>
      <c r="G55" s="2"/>
      <c r="H55" s="2"/>
      <c r="I55" s="2"/>
      <c r="J55" s="2"/>
      <c r="K55" s="2"/>
      <c r="L55" s="2"/>
    </row>
    <row r="56" spans="1:12" x14ac:dyDescent="0.3">
      <c r="A56" s="2"/>
      <c r="B56" s="2"/>
      <c r="C56" s="2"/>
      <c r="D56" s="2"/>
      <c r="E56" s="2"/>
      <c r="F56" s="2"/>
      <c r="G56" s="2"/>
      <c r="H56" s="2"/>
      <c r="I56" s="2"/>
      <c r="J56" s="2"/>
      <c r="K56" s="2"/>
      <c r="L56" s="2"/>
    </row>
    <row r="57" spans="1:12" x14ac:dyDescent="0.3">
      <c r="A57" s="2"/>
      <c r="B57" s="2"/>
      <c r="C57" s="2"/>
      <c r="D57" s="2"/>
      <c r="E57" s="2"/>
      <c r="F57" s="2"/>
      <c r="G57" s="2"/>
      <c r="H57" s="2"/>
      <c r="I57" s="2"/>
      <c r="J57" s="2"/>
      <c r="K57" s="2"/>
      <c r="L57" s="2"/>
    </row>
    <row r="58" spans="1:12" x14ac:dyDescent="0.3">
      <c r="B58" s="2"/>
      <c r="C58" s="2"/>
      <c r="D58" s="2"/>
      <c r="E58" s="2"/>
      <c r="F58" s="2"/>
      <c r="G58" s="2"/>
      <c r="H58" s="2"/>
      <c r="I58" s="2"/>
      <c r="J58" s="2"/>
      <c r="K58" s="2"/>
      <c r="L58" s="2"/>
    </row>
    <row r="59" spans="1:12" x14ac:dyDescent="0.3">
      <c r="B59" s="2"/>
      <c r="C59" s="2"/>
      <c r="D59" s="2"/>
      <c r="E59" s="2"/>
      <c r="F59" s="2"/>
      <c r="G59" s="2"/>
      <c r="H59" s="2"/>
      <c r="I59" s="2"/>
      <c r="J59" s="2"/>
      <c r="K59" s="2"/>
      <c r="L59" s="2"/>
    </row>
    <row r="60" spans="1:12" x14ac:dyDescent="0.3">
      <c r="B60" s="2"/>
      <c r="C60" s="2"/>
      <c r="D60" s="2"/>
      <c r="E60" s="2"/>
      <c r="F60" s="2"/>
      <c r="G60" s="2"/>
      <c r="H60" s="2"/>
      <c r="I60" s="2"/>
      <c r="J60" s="2"/>
    </row>
    <row r="61" spans="1:12" x14ac:dyDescent="0.3">
      <c r="B61" s="2"/>
      <c r="C61" s="2"/>
      <c r="D61" s="2"/>
      <c r="E61" s="2"/>
      <c r="F61" s="2"/>
      <c r="G61" s="2"/>
      <c r="H61" s="2"/>
      <c r="I61" s="2"/>
      <c r="J61" s="2"/>
    </row>
    <row r="62" spans="1:12" x14ac:dyDescent="0.3">
      <c r="B62" s="2"/>
      <c r="C62" s="2"/>
      <c r="D62" s="2"/>
      <c r="E62" s="2"/>
      <c r="F62" s="2"/>
      <c r="G62" s="2"/>
      <c r="H62" s="2"/>
      <c r="I62" s="2"/>
      <c r="J62" s="2"/>
    </row>
    <row r="63" spans="1:12" x14ac:dyDescent="0.3">
      <c r="B63" s="2"/>
      <c r="C63" s="2"/>
      <c r="D63" s="2"/>
      <c r="E63" s="2"/>
      <c r="F63" s="2"/>
      <c r="G63" s="2"/>
      <c r="H63" s="2"/>
      <c r="I63" s="2"/>
      <c r="J63" s="2"/>
    </row>
    <row r="64" spans="1:12" x14ac:dyDescent="0.3">
      <c r="B64" s="2"/>
      <c r="C64" s="2"/>
      <c r="D64" s="2"/>
      <c r="E64" s="2"/>
      <c r="F64" s="2"/>
      <c r="G64" s="2"/>
      <c r="H64" s="2"/>
      <c r="I64" s="2"/>
      <c r="J64" s="2"/>
    </row>
    <row r="65" spans="2:10" x14ac:dyDescent="0.3">
      <c r="B65" s="2"/>
      <c r="C65" s="2"/>
      <c r="D65" s="2"/>
      <c r="E65" s="2"/>
      <c r="F65" s="2"/>
      <c r="G65" s="2"/>
      <c r="H65" s="2"/>
      <c r="I65" s="2"/>
      <c r="J65" s="2"/>
    </row>
    <row r="66" spans="2:10" x14ac:dyDescent="0.3">
      <c r="B66" s="2"/>
      <c r="C66" s="2"/>
      <c r="D66" s="2"/>
      <c r="E66" s="2"/>
      <c r="F66" s="2"/>
      <c r="G66" s="2"/>
      <c r="H66" s="2"/>
      <c r="I66" s="2"/>
      <c r="J66" s="2"/>
    </row>
    <row r="67" spans="2:10" x14ac:dyDescent="0.3">
      <c r="B67" s="2"/>
      <c r="C67" s="2"/>
      <c r="D67" s="2"/>
      <c r="E67" s="2"/>
      <c r="F67" s="2"/>
      <c r="G67" s="2"/>
      <c r="H67" s="2"/>
      <c r="I67" s="2"/>
      <c r="J67" s="2"/>
    </row>
    <row r="68" spans="2:10" x14ac:dyDescent="0.3">
      <c r="B68" s="2"/>
      <c r="C68" s="2"/>
      <c r="E68" s="2"/>
      <c r="F68" s="2"/>
    </row>
    <row r="69" spans="2:10" x14ac:dyDescent="0.3">
      <c r="B69" s="2"/>
      <c r="C69" s="2"/>
    </row>
    <row r="70" spans="2:10" x14ac:dyDescent="0.3">
      <c r="B70" s="2"/>
      <c r="C70" s="2"/>
    </row>
    <row r="71" spans="2:10" x14ac:dyDescent="0.3">
      <c r="B71" s="2"/>
      <c r="C71" s="2"/>
    </row>
    <row r="72" spans="2:10" x14ac:dyDescent="0.3">
      <c r="B72" s="2"/>
      <c r="C72" s="2"/>
    </row>
  </sheetData>
  <sheetProtection sheet="1" objects="1" scenarios="1"/>
  <mergeCells count="8">
    <mergeCell ref="E18:F18"/>
    <mergeCell ref="E24:F29"/>
    <mergeCell ref="B2:F2"/>
    <mergeCell ref="B4:F4"/>
    <mergeCell ref="B3:F3"/>
    <mergeCell ref="B7:C7"/>
    <mergeCell ref="B13:C13"/>
    <mergeCell ref="B19:C19"/>
  </mergeCells>
  <dataValidations count="1">
    <dataValidation type="list" allowBlank="1" showInputMessage="1" showErrorMessage="1" sqref="F13" xr:uid="{0AFBE7B4-E41C-421C-873F-52D007D3DA84}">
      <formula1>"Single, Married"</formula1>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3CD1814D-4E2C-4DAC-A807-B8AF9F132D66}">
          <x14:formula1>
            <xm:f>'State Tax Burden'!$A$2:$A$52</xm:f>
          </x14:formula1>
          <xm:sqref>F14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28AEC1-9963-4A9E-9DFE-BC85EFE6198A}">
  <dimension ref="A1:R88"/>
  <sheetViews>
    <sheetView topLeftCell="A4" workbookViewId="0">
      <selection activeCell="K9" sqref="K9"/>
    </sheetView>
  </sheetViews>
  <sheetFormatPr defaultRowHeight="14.4" x14ac:dyDescent="0.3"/>
  <cols>
    <col min="1" max="1" width="16.33203125" customWidth="1"/>
    <col min="2" max="2" width="8" bestFit="1" customWidth="1"/>
    <col min="3" max="3" width="10.109375" bestFit="1" customWidth="1"/>
    <col min="4" max="4" width="14.5546875" bestFit="1" customWidth="1"/>
    <col min="6" max="6" width="20.77734375" bestFit="1" customWidth="1"/>
    <col min="7" max="7" width="16.77734375" bestFit="1" customWidth="1"/>
    <col min="8" max="8" width="18" bestFit="1" customWidth="1"/>
    <col min="9" max="9" width="12.44140625" bestFit="1" customWidth="1"/>
    <col min="10" max="10" width="12.44140625" customWidth="1"/>
    <col min="11" max="11" width="15" bestFit="1" customWidth="1"/>
    <col min="12" max="12" width="15" customWidth="1"/>
    <col min="13" max="13" width="20.77734375" bestFit="1" customWidth="1"/>
    <col min="14" max="14" width="16.77734375" bestFit="1" customWidth="1"/>
    <col min="15" max="15" width="18" bestFit="1" customWidth="1"/>
    <col min="16" max="16" width="12.44140625" bestFit="1" customWidth="1"/>
    <col min="17" max="17" width="9.21875" bestFit="1" customWidth="1"/>
    <col min="18" max="18" width="15" bestFit="1" customWidth="1"/>
  </cols>
  <sheetData>
    <row r="1" spans="1:18" ht="15.6" x14ac:dyDescent="0.35">
      <c r="A1" s="74" t="s">
        <v>29</v>
      </c>
      <c r="B1" s="74"/>
      <c r="C1" s="74"/>
      <c r="D1" s="74"/>
      <c r="F1" s="74" t="s">
        <v>26</v>
      </c>
      <c r="G1" s="74"/>
      <c r="H1" s="74"/>
      <c r="I1" s="74"/>
      <c r="J1" s="74"/>
      <c r="K1" s="74"/>
      <c r="L1" s="19"/>
      <c r="M1" s="74" t="s">
        <v>28</v>
      </c>
      <c r="N1" s="74"/>
      <c r="O1" s="74"/>
      <c r="P1" s="74"/>
      <c r="Q1" s="74"/>
      <c r="R1" s="74"/>
    </row>
    <row r="2" spans="1:18" ht="16.2" thickBot="1" x14ac:dyDescent="0.4">
      <c r="A2" s="21" t="s">
        <v>20</v>
      </c>
      <c r="B2" s="21" t="s">
        <v>21</v>
      </c>
      <c r="C2" s="21" t="s">
        <v>22</v>
      </c>
      <c r="D2" s="21" t="s">
        <v>23</v>
      </c>
      <c r="F2" s="12" t="s">
        <v>25</v>
      </c>
      <c r="G2" s="12" t="s">
        <v>19</v>
      </c>
      <c r="H2" s="12" t="s">
        <v>24</v>
      </c>
      <c r="I2" s="12" t="s">
        <v>31</v>
      </c>
      <c r="J2" s="12" t="s">
        <v>32</v>
      </c>
      <c r="K2" s="12" t="s">
        <v>27</v>
      </c>
      <c r="L2" s="12"/>
      <c r="M2" s="12" t="s">
        <v>25</v>
      </c>
      <c r="N2" s="12" t="s">
        <v>19</v>
      </c>
      <c r="O2" s="12" t="s">
        <v>24</v>
      </c>
      <c r="P2" s="12" t="s">
        <v>31</v>
      </c>
      <c r="Q2" s="12" t="s">
        <v>32</v>
      </c>
      <c r="R2" s="12" t="s">
        <v>27</v>
      </c>
    </row>
    <row r="3" spans="1:18" ht="16.2" thickBot="1" x14ac:dyDescent="0.4">
      <c r="A3" s="16">
        <v>0</v>
      </c>
      <c r="B3" s="16">
        <v>9525</v>
      </c>
      <c r="C3" s="22">
        <v>0.1</v>
      </c>
      <c r="D3" s="16">
        <v>0</v>
      </c>
      <c r="E3" s="5"/>
      <c r="F3" s="13">
        <f>G3-I3-J3</f>
        <v>4235</v>
      </c>
      <c r="G3" s="17">
        <v>5000</v>
      </c>
      <c r="H3" s="17">
        <f>G3-(MAX(12000,0,Calculator!$F$12))-0.0765*G3</f>
        <v>-7382.5</v>
      </c>
      <c r="I3" s="18">
        <f>IFERROR(VLOOKUP(H3,$A$3:$D$7,4,TRUE)+(H3-VLOOKUP(H3,$A$3:$D$7,1,TRUE))*VLOOKUP(H3,$A$3:$D$7,3,TRUE),0)</f>
        <v>0</v>
      </c>
      <c r="J3" s="24">
        <f>0.153*G3</f>
        <v>765</v>
      </c>
      <c r="K3" s="14">
        <f>(I3+J3)/G3</f>
        <v>0.153</v>
      </c>
      <c r="L3" s="14"/>
      <c r="M3" s="13">
        <f t="shared" ref="M3:M42" si="0">N3-P3</f>
        <v>5000</v>
      </c>
      <c r="N3" s="17">
        <v>5000</v>
      </c>
      <c r="O3" s="17">
        <f>N3-(MAX(24000,0,Calculator!$F$12))-0.0765*G3</f>
        <v>-19382.5</v>
      </c>
      <c r="P3" s="18">
        <f>IFERROR(VLOOKUP(O3,$A$11:$D$15,4,TRUE)+(O3-VLOOKUP(O3,$A$11:$D$15,1,TRUE))*VLOOKUP(O3,$A$11:$D$15,3,TRUE),0)</f>
        <v>0</v>
      </c>
      <c r="Q3" s="24">
        <f>0.153*N3</f>
        <v>765</v>
      </c>
      <c r="R3" s="14">
        <f>(P3+Q3)/N3</f>
        <v>0.153</v>
      </c>
    </row>
    <row r="4" spans="1:18" ht="16.2" thickBot="1" x14ac:dyDescent="0.4">
      <c r="A4" s="16">
        <f>B3+1</f>
        <v>9526</v>
      </c>
      <c r="B4" s="16">
        <v>38700</v>
      </c>
      <c r="C4" s="22">
        <v>0.12</v>
      </c>
      <c r="D4" s="23">
        <f>B3*C3</f>
        <v>952.5</v>
      </c>
      <c r="E4" s="3"/>
      <c r="F4" s="13">
        <f t="shared" ref="F4:F42" si="1">G4-I4-J4</f>
        <v>8470</v>
      </c>
      <c r="G4" s="15">
        <f>G3+5000</f>
        <v>10000</v>
      </c>
      <c r="H4" s="17">
        <f>G4-(MAX(12000,0,Calculator!$F$12))-0.0765*G4</f>
        <v>-2765</v>
      </c>
      <c r="I4" s="18">
        <f t="shared" ref="I4:I42" si="2">IFERROR(VLOOKUP(H4,$A$3:$D$7,4,TRUE)+(H4-VLOOKUP(H4,$A$3:$D$7,1,TRUE))*VLOOKUP(H4,$A$3:$D$7,3,TRUE),0)</f>
        <v>0</v>
      </c>
      <c r="J4" s="24">
        <f t="shared" ref="J4:J42" si="3">0.153*G4</f>
        <v>1530</v>
      </c>
      <c r="K4" s="14">
        <f t="shared" ref="K4:K42" si="4">(I4+J4)/G4</f>
        <v>0.153</v>
      </c>
      <c r="L4" s="14"/>
      <c r="M4" s="13">
        <f t="shared" si="0"/>
        <v>10000</v>
      </c>
      <c r="N4" s="15">
        <f>N3+5000</f>
        <v>10000</v>
      </c>
      <c r="O4" s="17">
        <f>N4-(MAX(24000,0,Calculator!$F$12))-0.0765*G4</f>
        <v>-14765</v>
      </c>
      <c r="P4" s="18">
        <f t="shared" ref="P4:P42" si="5">IFERROR(VLOOKUP(O4,$A$11:$D$15,4,TRUE)+(O4-VLOOKUP(O4,$A$11:$D$15,1,TRUE))*VLOOKUP(O4,$A$11:$D$15,3,TRUE),0)</f>
        <v>0</v>
      </c>
      <c r="Q4" s="24">
        <f t="shared" ref="Q4:Q42" si="6">0.153*N4</f>
        <v>1530</v>
      </c>
      <c r="R4" s="14">
        <f t="shared" ref="R4:R42" si="7">(P4+Q4)/N4</f>
        <v>0.153</v>
      </c>
    </row>
    <row r="5" spans="1:18" ht="16.2" thickBot="1" x14ac:dyDescent="0.4">
      <c r="A5" s="16">
        <f t="shared" ref="A5:A7" si="8">B4+1</f>
        <v>38701</v>
      </c>
      <c r="B5" s="16">
        <v>82500</v>
      </c>
      <c r="C5" s="22">
        <v>0.22</v>
      </c>
      <c r="D5" s="23">
        <f>D4+(B4-A4)*C4</f>
        <v>4453.3799999999992</v>
      </c>
      <c r="E5" s="4"/>
      <c r="F5" s="13">
        <f t="shared" si="1"/>
        <v>12519.75</v>
      </c>
      <c r="G5" s="15">
        <f t="shared" ref="G5:G42" si="9">G4+5000</f>
        <v>15000</v>
      </c>
      <c r="H5" s="17">
        <f>G5-(MAX(12000,0,Calculator!$F$12))-0.0765*G5</f>
        <v>1852.5</v>
      </c>
      <c r="I5" s="18">
        <f t="shared" si="2"/>
        <v>185.25</v>
      </c>
      <c r="J5" s="24">
        <f t="shared" si="3"/>
        <v>2295</v>
      </c>
      <c r="K5" s="14">
        <f t="shared" si="4"/>
        <v>0.16535</v>
      </c>
      <c r="L5" s="14"/>
      <c r="M5" s="13">
        <f t="shared" si="0"/>
        <v>15000</v>
      </c>
      <c r="N5" s="15">
        <f t="shared" ref="N5:N42" si="10">N4+5000</f>
        <v>15000</v>
      </c>
      <c r="O5" s="17">
        <f>N5-(MAX(24000,0,Calculator!$F$12))-0.0765*G5</f>
        <v>-10147.5</v>
      </c>
      <c r="P5" s="18">
        <f t="shared" si="5"/>
        <v>0</v>
      </c>
      <c r="Q5" s="24">
        <f t="shared" si="6"/>
        <v>2295</v>
      </c>
      <c r="R5" s="14">
        <f t="shared" si="7"/>
        <v>0.153</v>
      </c>
    </row>
    <row r="6" spans="1:18" ht="16.2" thickBot="1" x14ac:dyDescent="0.4">
      <c r="A6" s="16">
        <f t="shared" si="8"/>
        <v>82501</v>
      </c>
      <c r="B6" s="16">
        <v>157500</v>
      </c>
      <c r="C6" s="22">
        <v>0.24</v>
      </c>
      <c r="D6" s="23">
        <f>D5+(B5-A5)*C5</f>
        <v>14089.16</v>
      </c>
      <c r="E6" s="3"/>
      <c r="F6" s="13">
        <f t="shared" si="1"/>
        <v>16293</v>
      </c>
      <c r="G6" s="15">
        <f t="shared" si="9"/>
        <v>20000</v>
      </c>
      <c r="H6" s="17">
        <f>G6-(MAX(12000,0,Calculator!$F$12))-0.0765*G6</f>
        <v>6470</v>
      </c>
      <c r="I6" s="18">
        <f t="shared" si="2"/>
        <v>647</v>
      </c>
      <c r="J6" s="24">
        <f t="shared" si="3"/>
        <v>3060</v>
      </c>
      <c r="K6" s="14">
        <f t="shared" si="4"/>
        <v>0.18534999999999999</v>
      </c>
      <c r="L6" s="14"/>
      <c r="M6" s="13">
        <f t="shared" si="0"/>
        <v>20000</v>
      </c>
      <c r="N6" s="15">
        <f t="shared" si="10"/>
        <v>20000</v>
      </c>
      <c r="O6" s="17">
        <f>N6-(MAX(24000,0,Calculator!$F$12))-0.0765*G6</f>
        <v>-5530</v>
      </c>
      <c r="P6" s="18">
        <f t="shared" si="5"/>
        <v>0</v>
      </c>
      <c r="Q6" s="24">
        <f t="shared" si="6"/>
        <v>3060</v>
      </c>
      <c r="R6" s="14">
        <f t="shared" si="7"/>
        <v>0.153</v>
      </c>
    </row>
    <row r="7" spans="1:18" ht="16.2" thickBot="1" x14ac:dyDescent="0.4">
      <c r="A7" s="16">
        <f t="shared" si="8"/>
        <v>157501</v>
      </c>
      <c r="B7" s="16">
        <v>200000</v>
      </c>
      <c r="C7" s="22">
        <v>0.32</v>
      </c>
      <c r="D7" s="23">
        <f>D6+(B6-A6)*C6</f>
        <v>32088.92</v>
      </c>
      <c r="E7" s="4"/>
      <c r="F7" s="13">
        <f t="shared" si="1"/>
        <v>20035.12</v>
      </c>
      <c r="G7" s="15">
        <f t="shared" si="9"/>
        <v>25000</v>
      </c>
      <c r="H7" s="17">
        <f>G7-(MAX(12000,0,Calculator!$F$12))-0.0765*G7</f>
        <v>11087.5</v>
      </c>
      <c r="I7" s="18">
        <f t="shared" si="2"/>
        <v>1139.8800000000001</v>
      </c>
      <c r="J7" s="24">
        <f t="shared" si="3"/>
        <v>3825</v>
      </c>
      <c r="K7" s="14">
        <f t="shared" si="4"/>
        <v>0.1985952</v>
      </c>
      <c r="L7" s="14"/>
      <c r="M7" s="13">
        <f t="shared" si="0"/>
        <v>25000</v>
      </c>
      <c r="N7" s="15">
        <f t="shared" si="10"/>
        <v>25000</v>
      </c>
      <c r="O7" s="17">
        <f>N7-(MAX(24000,0,Calculator!$F$12))-0.0765*G7</f>
        <v>-912.5</v>
      </c>
      <c r="P7" s="18">
        <f t="shared" si="5"/>
        <v>0</v>
      </c>
      <c r="Q7" s="24">
        <f t="shared" si="6"/>
        <v>3825</v>
      </c>
      <c r="R7" s="14">
        <f t="shared" si="7"/>
        <v>0.153</v>
      </c>
    </row>
    <row r="8" spans="1:18" ht="16.2" thickBot="1" x14ac:dyDescent="0.4">
      <c r="A8" s="16"/>
      <c r="B8" s="16"/>
      <c r="C8" s="16"/>
      <c r="D8" s="16"/>
      <c r="E8" s="7"/>
      <c r="F8" s="13">
        <f t="shared" si="1"/>
        <v>23716.02</v>
      </c>
      <c r="G8" s="15">
        <f t="shared" si="9"/>
        <v>30000</v>
      </c>
      <c r="H8" s="17">
        <f>G8-(MAX(12000,0,Calculator!$F$12))-0.0765*G8</f>
        <v>15705</v>
      </c>
      <c r="I8" s="18">
        <f t="shared" si="2"/>
        <v>1693.98</v>
      </c>
      <c r="J8" s="24">
        <f t="shared" si="3"/>
        <v>4590</v>
      </c>
      <c r="K8" s="14">
        <f t="shared" si="4"/>
        <v>0.20946599999999999</v>
      </c>
      <c r="L8" s="14"/>
      <c r="M8" s="13">
        <f t="shared" si="0"/>
        <v>29629.5</v>
      </c>
      <c r="N8" s="15">
        <f t="shared" si="10"/>
        <v>30000</v>
      </c>
      <c r="O8" s="17">
        <f>N8-(MAX(24000,0,Calculator!$F$12))-0.0765*G8</f>
        <v>3705</v>
      </c>
      <c r="P8" s="18">
        <f t="shared" si="5"/>
        <v>370.5</v>
      </c>
      <c r="Q8" s="24">
        <f t="shared" si="6"/>
        <v>4590</v>
      </c>
      <c r="R8" s="14">
        <f t="shared" si="7"/>
        <v>0.16535</v>
      </c>
    </row>
    <row r="9" spans="1:18" ht="16.2" thickBot="1" x14ac:dyDescent="0.4">
      <c r="A9" s="74" t="s">
        <v>30</v>
      </c>
      <c r="B9" s="74"/>
      <c r="C9" s="74"/>
      <c r="D9" s="74"/>
      <c r="F9" s="13">
        <f t="shared" si="1"/>
        <v>27396.92</v>
      </c>
      <c r="G9" s="15">
        <f t="shared" si="9"/>
        <v>35000</v>
      </c>
      <c r="H9" s="17">
        <f>G9-(MAX(12000,0,Calculator!$F$12))-0.0765*G9</f>
        <v>20322.5</v>
      </c>
      <c r="I9" s="18">
        <f t="shared" si="2"/>
        <v>2248.08</v>
      </c>
      <c r="J9" s="24">
        <f t="shared" si="3"/>
        <v>5355</v>
      </c>
      <c r="K9" s="14">
        <f t="shared" si="4"/>
        <v>0.21723085714285714</v>
      </c>
      <c r="L9" s="14"/>
      <c r="M9" s="13">
        <f t="shared" si="0"/>
        <v>34167.75</v>
      </c>
      <c r="N9" s="15">
        <f t="shared" si="10"/>
        <v>35000</v>
      </c>
      <c r="O9" s="17">
        <f>N9-(MAX(24000,0,Calculator!$F$12))-0.0765*G9</f>
        <v>8322.5</v>
      </c>
      <c r="P9" s="18">
        <f t="shared" si="5"/>
        <v>832.25</v>
      </c>
      <c r="Q9" s="24">
        <f t="shared" si="6"/>
        <v>5355</v>
      </c>
      <c r="R9" s="14">
        <f t="shared" si="7"/>
        <v>0.17677857142857142</v>
      </c>
    </row>
    <row r="10" spans="1:18" ht="16.2" thickBot="1" x14ac:dyDescent="0.4">
      <c r="A10" s="21" t="s">
        <v>20</v>
      </c>
      <c r="B10" s="21" t="s">
        <v>21</v>
      </c>
      <c r="C10" s="21" t="s">
        <v>22</v>
      </c>
      <c r="D10" s="21" t="s">
        <v>23</v>
      </c>
      <c r="F10" s="13">
        <f t="shared" si="1"/>
        <v>31077.82</v>
      </c>
      <c r="G10" s="15">
        <f t="shared" si="9"/>
        <v>40000</v>
      </c>
      <c r="H10" s="17">
        <f>G10-(MAX(12000,0,Calculator!$F$12))-0.0765*G10</f>
        <v>24940</v>
      </c>
      <c r="I10" s="18">
        <f t="shared" si="2"/>
        <v>2802.18</v>
      </c>
      <c r="J10" s="24">
        <f t="shared" si="3"/>
        <v>6120</v>
      </c>
      <c r="K10" s="14">
        <f t="shared" si="4"/>
        <v>0.22305450000000002</v>
      </c>
      <c r="L10" s="14"/>
      <c r="M10" s="13">
        <f t="shared" si="0"/>
        <v>38706</v>
      </c>
      <c r="N10" s="15">
        <f t="shared" si="10"/>
        <v>40000</v>
      </c>
      <c r="O10" s="17">
        <f>N10-(MAX(24000,0,Calculator!$F$12))-0.0765*G10</f>
        <v>12940</v>
      </c>
      <c r="P10" s="18">
        <f t="shared" si="5"/>
        <v>1294</v>
      </c>
      <c r="Q10" s="24">
        <f t="shared" si="6"/>
        <v>6120</v>
      </c>
      <c r="R10" s="14">
        <f t="shared" si="7"/>
        <v>0.18534999999999999</v>
      </c>
    </row>
    <row r="11" spans="1:18" ht="16.2" thickBot="1" x14ac:dyDescent="0.4">
      <c r="A11" s="16">
        <v>0</v>
      </c>
      <c r="B11" s="16">
        <v>19050</v>
      </c>
      <c r="C11" s="22">
        <v>0.1</v>
      </c>
      <c r="D11" s="16">
        <v>0</v>
      </c>
      <c r="F11" s="13">
        <f t="shared" si="1"/>
        <v>34758.720000000001</v>
      </c>
      <c r="G11" s="15">
        <f t="shared" si="9"/>
        <v>45000</v>
      </c>
      <c r="H11" s="17">
        <f>G11-(MAX(12000,0,Calculator!$F$12))-0.0765*G11</f>
        <v>29557.5</v>
      </c>
      <c r="I11" s="18">
        <f t="shared" si="2"/>
        <v>3356.2799999999997</v>
      </c>
      <c r="J11" s="24">
        <f t="shared" si="3"/>
        <v>6885</v>
      </c>
      <c r="K11" s="14">
        <f t="shared" si="4"/>
        <v>0.22758399999999998</v>
      </c>
      <c r="L11" s="14"/>
      <c r="M11" s="13">
        <f t="shared" si="0"/>
        <v>43244.25</v>
      </c>
      <c r="N11" s="15">
        <f t="shared" si="10"/>
        <v>45000</v>
      </c>
      <c r="O11" s="17">
        <f>N11-(MAX(24000,0,Calculator!$F$12))-0.0765*G11</f>
        <v>17557.5</v>
      </c>
      <c r="P11" s="18">
        <f t="shared" si="5"/>
        <v>1755.75</v>
      </c>
      <c r="Q11" s="24">
        <f t="shared" si="6"/>
        <v>6885</v>
      </c>
      <c r="R11" s="14">
        <f t="shared" si="7"/>
        <v>0.19201666666666667</v>
      </c>
    </row>
    <row r="12" spans="1:18" ht="16.2" thickBot="1" x14ac:dyDescent="0.4">
      <c r="A12" s="16">
        <f>B11+1</f>
        <v>19051</v>
      </c>
      <c r="B12" s="16">
        <v>77400</v>
      </c>
      <c r="C12" s="22">
        <v>0.12</v>
      </c>
      <c r="D12" s="23">
        <f>B11*C11</f>
        <v>1905</v>
      </c>
      <c r="F12" s="13">
        <f t="shared" si="1"/>
        <v>38439.620000000003</v>
      </c>
      <c r="G12" s="15">
        <f t="shared" si="9"/>
        <v>50000</v>
      </c>
      <c r="H12" s="17">
        <f>G12-(MAX(12000,0,Calculator!$F$12))-0.0765*G12</f>
        <v>34175</v>
      </c>
      <c r="I12" s="18">
        <f t="shared" si="2"/>
        <v>3910.38</v>
      </c>
      <c r="J12" s="24">
        <f t="shared" si="3"/>
        <v>7650</v>
      </c>
      <c r="K12" s="14">
        <f t="shared" si="4"/>
        <v>0.23120760000000001</v>
      </c>
      <c r="L12" s="14"/>
      <c r="M12" s="13">
        <f t="shared" si="0"/>
        <v>47720.12</v>
      </c>
      <c r="N12" s="15">
        <f t="shared" si="10"/>
        <v>50000</v>
      </c>
      <c r="O12" s="17">
        <f>N12-(MAX(24000,0,Calculator!$F$12))-0.0765*G12</f>
        <v>22175</v>
      </c>
      <c r="P12" s="18">
        <f t="shared" si="5"/>
        <v>2279.88</v>
      </c>
      <c r="Q12" s="24">
        <f t="shared" si="6"/>
        <v>7650</v>
      </c>
      <c r="R12" s="14">
        <f t="shared" si="7"/>
        <v>0.19859760000000001</v>
      </c>
    </row>
    <row r="13" spans="1:18" ht="16.2" thickBot="1" x14ac:dyDescent="0.4">
      <c r="A13" s="16">
        <f t="shared" ref="A13:A15" si="11">B12+1</f>
        <v>77401</v>
      </c>
      <c r="B13" s="16">
        <v>165000</v>
      </c>
      <c r="C13" s="22">
        <v>0.22</v>
      </c>
      <c r="D13" s="23">
        <f>D12+(B12-A12)*C12</f>
        <v>8906.880000000001</v>
      </c>
      <c r="F13" s="13">
        <f t="shared" si="1"/>
        <v>42111.49</v>
      </c>
      <c r="G13" s="15">
        <f t="shared" si="9"/>
        <v>55000</v>
      </c>
      <c r="H13" s="17">
        <f>G13-(MAX(12000,0,Calculator!$F$12))-0.0765*G13</f>
        <v>38792.5</v>
      </c>
      <c r="I13" s="18">
        <f t="shared" si="2"/>
        <v>4473.5099999999993</v>
      </c>
      <c r="J13" s="24">
        <f t="shared" si="3"/>
        <v>8415</v>
      </c>
      <c r="K13" s="14">
        <f t="shared" si="4"/>
        <v>0.23433654545454544</v>
      </c>
      <c r="L13" s="14"/>
      <c r="M13" s="13">
        <f t="shared" si="0"/>
        <v>52166.02</v>
      </c>
      <c r="N13" s="15">
        <f t="shared" si="10"/>
        <v>55000</v>
      </c>
      <c r="O13" s="17">
        <f>N13-(MAX(24000,0,Calculator!$F$12))-0.0765*G13</f>
        <v>26792.5</v>
      </c>
      <c r="P13" s="18">
        <f t="shared" si="5"/>
        <v>2833.98</v>
      </c>
      <c r="Q13" s="24">
        <f t="shared" si="6"/>
        <v>8415</v>
      </c>
      <c r="R13" s="14">
        <f t="shared" si="7"/>
        <v>0.20452690909090909</v>
      </c>
    </row>
    <row r="14" spans="1:18" ht="16.2" thickBot="1" x14ac:dyDescent="0.4">
      <c r="A14" s="16">
        <f t="shared" si="11"/>
        <v>165001</v>
      </c>
      <c r="B14" s="16">
        <v>315000</v>
      </c>
      <c r="C14" s="22">
        <v>0.24</v>
      </c>
      <c r="D14" s="23">
        <f>D13+(B13-A13)*C13</f>
        <v>28178.66</v>
      </c>
      <c r="F14" s="13">
        <f t="shared" si="1"/>
        <v>45330.64</v>
      </c>
      <c r="G14" s="15">
        <f t="shared" si="9"/>
        <v>60000</v>
      </c>
      <c r="H14" s="17">
        <f>G14-(MAX(12000,0,Calculator!$F$12))-0.0765*G14</f>
        <v>43410</v>
      </c>
      <c r="I14" s="18">
        <f t="shared" si="2"/>
        <v>5489.3599999999988</v>
      </c>
      <c r="J14" s="24">
        <f t="shared" si="3"/>
        <v>9180</v>
      </c>
      <c r="K14" s="14">
        <f t="shared" si="4"/>
        <v>0.24448933333333331</v>
      </c>
      <c r="L14" s="14"/>
      <c r="M14" s="13">
        <f t="shared" si="0"/>
        <v>56611.92</v>
      </c>
      <c r="N14" s="15">
        <f t="shared" si="10"/>
        <v>60000</v>
      </c>
      <c r="O14" s="17">
        <f>N14-(MAX(24000,0,Calculator!$F$12))-0.0765*G14</f>
        <v>31410</v>
      </c>
      <c r="P14" s="18">
        <f t="shared" si="5"/>
        <v>3388.08</v>
      </c>
      <c r="Q14" s="24">
        <f t="shared" si="6"/>
        <v>9180</v>
      </c>
      <c r="R14" s="14">
        <f t="shared" si="7"/>
        <v>0.20946799999999999</v>
      </c>
    </row>
    <row r="15" spans="1:18" ht="16.2" thickBot="1" x14ac:dyDescent="0.4">
      <c r="A15" s="16">
        <f t="shared" si="11"/>
        <v>315001</v>
      </c>
      <c r="B15" s="16">
        <v>400000</v>
      </c>
      <c r="C15" s="22">
        <v>0.32</v>
      </c>
      <c r="D15" s="23">
        <f>D14+(B14-A14)*C14</f>
        <v>64178.42</v>
      </c>
      <c r="F15" s="13">
        <f t="shared" si="1"/>
        <v>48549.79</v>
      </c>
      <c r="G15" s="15">
        <f t="shared" si="9"/>
        <v>65000</v>
      </c>
      <c r="H15" s="17">
        <f>G15-(MAX(12000,0,Calculator!$F$12))-0.0765*G15</f>
        <v>48027.5</v>
      </c>
      <c r="I15" s="18">
        <f t="shared" si="2"/>
        <v>6505.2099999999991</v>
      </c>
      <c r="J15" s="24">
        <f t="shared" si="3"/>
        <v>9945</v>
      </c>
      <c r="K15" s="14">
        <f t="shared" si="4"/>
        <v>0.25308015384615384</v>
      </c>
      <c r="L15" s="14"/>
      <c r="M15" s="13">
        <f t="shared" si="0"/>
        <v>61057.82</v>
      </c>
      <c r="N15" s="15">
        <f t="shared" si="10"/>
        <v>65000</v>
      </c>
      <c r="O15" s="17">
        <f>N15-(MAX(24000,0,Calculator!$F$12))-0.0765*G15</f>
        <v>36027.5</v>
      </c>
      <c r="P15" s="18">
        <f t="shared" si="5"/>
        <v>3942.18</v>
      </c>
      <c r="Q15" s="24">
        <f t="shared" si="6"/>
        <v>9945</v>
      </c>
      <c r="R15" s="14">
        <f t="shared" si="7"/>
        <v>0.21364892307692307</v>
      </c>
    </row>
    <row r="16" spans="1:18" ht="16.2" thickBot="1" x14ac:dyDescent="0.4">
      <c r="E16" s="9"/>
      <c r="F16" s="13">
        <f t="shared" si="1"/>
        <v>51768.94</v>
      </c>
      <c r="G16" s="15">
        <f t="shared" si="9"/>
        <v>70000</v>
      </c>
      <c r="H16" s="17">
        <f>G16-(MAX(12000,0,Calculator!$F$12))-0.0765*G16</f>
        <v>52645</v>
      </c>
      <c r="I16" s="18">
        <f t="shared" si="2"/>
        <v>7521.0599999999995</v>
      </c>
      <c r="J16" s="24">
        <f t="shared" si="3"/>
        <v>10710</v>
      </c>
      <c r="K16" s="14">
        <f t="shared" si="4"/>
        <v>0.26044371428571428</v>
      </c>
      <c r="L16" s="14"/>
      <c r="M16" s="13">
        <f t="shared" si="0"/>
        <v>65503.72</v>
      </c>
      <c r="N16" s="15">
        <f t="shared" si="10"/>
        <v>70000</v>
      </c>
      <c r="O16" s="17">
        <f>N16-(MAX(24000,0,Calculator!$F$12))-0.0765*G16</f>
        <v>40645</v>
      </c>
      <c r="P16" s="18">
        <f t="shared" si="5"/>
        <v>4496.28</v>
      </c>
      <c r="Q16" s="24">
        <f t="shared" si="6"/>
        <v>10710</v>
      </c>
      <c r="R16" s="14">
        <f t="shared" si="7"/>
        <v>0.21723257142857141</v>
      </c>
    </row>
    <row r="17" spans="4:18" ht="16.2" thickBot="1" x14ac:dyDescent="0.4">
      <c r="E17" s="9"/>
      <c r="F17" s="13">
        <f t="shared" si="1"/>
        <v>54988.09</v>
      </c>
      <c r="G17" s="15">
        <f t="shared" si="9"/>
        <v>75000</v>
      </c>
      <c r="H17" s="17">
        <f>G17-(MAX(12000,0,Calculator!$F$12))-0.0765*G17</f>
        <v>57262.5</v>
      </c>
      <c r="I17" s="18">
        <f t="shared" si="2"/>
        <v>8536.91</v>
      </c>
      <c r="J17" s="24">
        <f t="shared" si="3"/>
        <v>11475</v>
      </c>
      <c r="K17" s="14">
        <f t="shared" si="4"/>
        <v>0.26682546666666668</v>
      </c>
      <c r="L17" s="14"/>
      <c r="M17" s="13">
        <f t="shared" si="0"/>
        <v>69949.62</v>
      </c>
      <c r="N17" s="15">
        <f t="shared" si="10"/>
        <v>75000</v>
      </c>
      <c r="O17" s="17">
        <f>N17-(MAX(24000,0,Calculator!$F$12))-0.0765*G17</f>
        <v>45262.5</v>
      </c>
      <c r="P17" s="18">
        <f t="shared" si="5"/>
        <v>5050.38</v>
      </c>
      <c r="Q17" s="24">
        <f t="shared" si="6"/>
        <v>11475</v>
      </c>
      <c r="R17" s="14">
        <f t="shared" si="7"/>
        <v>0.22033840000000002</v>
      </c>
    </row>
    <row r="18" spans="4:18" ht="16.2" thickBot="1" x14ac:dyDescent="0.4">
      <c r="E18" s="9"/>
      <c r="F18" s="13">
        <f t="shared" si="1"/>
        <v>58207.240000000005</v>
      </c>
      <c r="G18" s="15">
        <f t="shared" si="9"/>
        <v>80000</v>
      </c>
      <c r="H18" s="17">
        <f>G18-(MAX(12000,0,Calculator!$F$12))-0.0765*G18</f>
        <v>61880</v>
      </c>
      <c r="I18" s="18">
        <f t="shared" si="2"/>
        <v>9552.7599999999984</v>
      </c>
      <c r="J18" s="24">
        <f t="shared" si="3"/>
        <v>12240</v>
      </c>
      <c r="K18" s="14">
        <f t="shared" si="4"/>
        <v>0.27240949999999997</v>
      </c>
      <c r="L18" s="14"/>
      <c r="M18" s="13">
        <f t="shared" si="0"/>
        <v>74395.520000000004</v>
      </c>
      <c r="N18" s="15">
        <f t="shared" si="10"/>
        <v>80000</v>
      </c>
      <c r="O18" s="17">
        <f>N18-(MAX(24000,0,Calculator!$F$12))-0.0765*G18</f>
        <v>49880</v>
      </c>
      <c r="P18" s="18">
        <f t="shared" si="5"/>
        <v>5604.48</v>
      </c>
      <c r="Q18" s="24">
        <f t="shared" si="6"/>
        <v>12240</v>
      </c>
      <c r="R18" s="14">
        <f t="shared" si="7"/>
        <v>0.223056</v>
      </c>
    </row>
    <row r="19" spans="4:18" ht="16.2" thickBot="1" x14ac:dyDescent="0.4">
      <c r="E19" s="9"/>
      <c r="F19" s="13">
        <f t="shared" si="1"/>
        <v>61426.39</v>
      </c>
      <c r="G19" s="15">
        <f t="shared" si="9"/>
        <v>85000</v>
      </c>
      <c r="H19" s="17">
        <f>G19-(MAX(12000,0,Calculator!$F$12))-0.0765*G19</f>
        <v>66497.5</v>
      </c>
      <c r="I19" s="18">
        <f t="shared" si="2"/>
        <v>10568.61</v>
      </c>
      <c r="J19" s="24">
        <f t="shared" si="3"/>
        <v>13005</v>
      </c>
      <c r="K19" s="14">
        <f t="shared" si="4"/>
        <v>0.27733658823529411</v>
      </c>
      <c r="L19" s="14"/>
      <c r="M19" s="13">
        <f t="shared" si="0"/>
        <v>78841.42</v>
      </c>
      <c r="N19" s="15">
        <f t="shared" si="10"/>
        <v>85000</v>
      </c>
      <c r="O19" s="17">
        <f>N19-(MAX(24000,0,Calculator!$F$12))-0.0765*G19</f>
        <v>54497.5</v>
      </c>
      <c r="P19" s="18">
        <f t="shared" si="5"/>
        <v>6158.58</v>
      </c>
      <c r="Q19" s="24">
        <f t="shared" si="6"/>
        <v>13005</v>
      </c>
      <c r="R19" s="14">
        <f t="shared" si="7"/>
        <v>0.2254538823529412</v>
      </c>
    </row>
    <row r="20" spans="4:18" ht="16.2" thickBot="1" x14ac:dyDescent="0.4">
      <c r="D20" s="8"/>
      <c r="E20" s="9"/>
      <c r="F20" s="13">
        <f t="shared" si="1"/>
        <v>64645.540000000008</v>
      </c>
      <c r="G20" s="15">
        <f t="shared" si="9"/>
        <v>90000</v>
      </c>
      <c r="H20" s="17">
        <f>G20-(MAX(12000,0,Calculator!$F$12))-0.0765*G20</f>
        <v>71115</v>
      </c>
      <c r="I20" s="18">
        <f t="shared" si="2"/>
        <v>11584.46</v>
      </c>
      <c r="J20" s="24">
        <f t="shared" si="3"/>
        <v>13770</v>
      </c>
      <c r="K20" s="14">
        <f t="shared" si="4"/>
        <v>0.2817162222222222</v>
      </c>
      <c r="L20" s="14"/>
      <c r="M20" s="13">
        <f t="shared" si="0"/>
        <v>83287.320000000007</v>
      </c>
      <c r="N20" s="15">
        <f t="shared" si="10"/>
        <v>90000</v>
      </c>
      <c r="O20" s="17">
        <f>N20-(MAX(24000,0,Calculator!$F$12))-0.0765*G20</f>
        <v>59115</v>
      </c>
      <c r="P20" s="18">
        <f t="shared" si="5"/>
        <v>6712.6799999999994</v>
      </c>
      <c r="Q20" s="24">
        <f t="shared" si="6"/>
        <v>13770</v>
      </c>
      <c r="R20" s="14">
        <f t="shared" si="7"/>
        <v>0.22758533333333333</v>
      </c>
    </row>
    <row r="21" spans="4:18" ht="16.2" thickBot="1" x14ac:dyDescent="0.4">
      <c r="F21" s="13">
        <f t="shared" si="1"/>
        <v>67864.69</v>
      </c>
      <c r="G21" s="15">
        <f t="shared" si="9"/>
        <v>95000</v>
      </c>
      <c r="H21" s="17">
        <f>G21-(MAX(12000,0,Calculator!$F$12))-0.0765*G21</f>
        <v>75732.5</v>
      </c>
      <c r="I21" s="18">
        <f t="shared" si="2"/>
        <v>12600.31</v>
      </c>
      <c r="J21" s="24">
        <f t="shared" si="3"/>
        <v>14535</v>
      </c>
      <c r="K21" s="14">
        <f t="shared" si="4"/>
        <v>0.28563484210526313</v>
      </c>
      <c r="L21" s="14"/>
      <c r="M21" s="13">
        <f t="shared" si="0"/>
        <v>87733.22</v>
      </c>
      <c r="N21" s="15">
        <f t="shared" si="10"/>
        <v>95000</v>
      </c>
      <c r="O21" s="17">
        <f>N21-(MAX(24000,0,Calculator!$F$12))-0.0765*G21</f>
        <v>63732.5</v>
      </c>
      <c r="P21" s="18">
        <f t="shared" si="5"/>
        <v>7266.78</v>
      </c>
      <c r="Q21" s="24">
        <f t="shared" si="6"/>
        <v>14535</v>
      </c>
      <c r="R21" s="14">
        <f t="shared" si="7"/>
        <v>0.22949242105263157</v>
      </c>
    </row>
    <row r="22" spans="4:18" ht="16.2" thickBot="1" x14ac:dyDescent="0.4">
      <c r="F22" s="13">
        <f t="shared" si="1"/>
        <v>71083.839999999997</v>
      </c>
      <c r="G22" s="15">
        <f t="shared" si="9"/>
        <v>100000</v>
      </c>
      <c r="H22" s="17">
        <f>G22-(MAX(12000,0,Calculator!$F$12))-0.0765*G22</f>
        <v>80350</v>
      </c>
      <c r="I22" s="18">
        <f t="shared" si="2"/>
        <v>13616.16</v>
      </c>
      <c r="J22" s="24">
        <f t="shared" si="3"/>
        <v>15300</v>
      </c>
      <c r="K22" s="14">
        <f t="shared" si="4"/>
        <v>0.28916160000000002</v>
      </c>
      <c r="L22" s="14"/>
      <c r="M22" s="13">
        <f t="shared" si="0"/>
        <v>92179.12</v>
      </c>
      <c r="N22" s="15">
        <f t="shared" si="10"/>
        <v>100000</v>
      </c>
      <c r="O22" s="17">
        <f>N22-(MAX(24000,0,Calculator!$F$12))-0.0765*G22</f>
        <v>68350</v>
      </c>
      <c r="P22" s="18">
        <f t="shared" si="5"/>
        <v>7820.88</v>
      </c>
      <c r="Q22" s="24">
        <f t="shared" si="6"/>
        <v>15300</v>
      </c>
      <c r="R22" s="14">
        <f t="shared" si="7"/>
        <v>0.23120880000000002</v>
      </c>
    </row>
    <row r="23" spans="4:18" ht="16.2" thickBot="1" x14ac:dyDescent="0.4">
      <c r="F23" s="13">
        <f t="shared" si="1"/>
        <v>74253.88</v>
      </c>
      <c r="G23" s="15">
        <f t="shared" si="9"/>
        <v>105000</v>
      </c>
      <c r="H23" s="17">
        <f>G23-(MAX(12000,0,Calculator!$F$12))-0.0765*G23</f>
        <v>84967.5</v>
      </c>
      <c r="I23" s="18">
        <f t="shared" si="2"/>
        <v>14681.119999999999</v>
      </c>
      <c r="J23" s="24">
        <f t="shared" si="3"/>
        <v>16065</v>
      </c>
      <c r="K23" s="14">
        <f t="shared" si="4"/>
        <v>0.29282019047619046</v>
      </c>
      <c r="L23" s="14"/>
      <c r="M23" s="13">
        <f t="shared" si="0"/>
        <v>96625.02</v>
      </c>
      <c r="N23" s="15">
        <f t="shared" si="10"/>
        <v>105000</v>
      </c>
      <c r="O23" s="17">
        <f>N23-(MAX(24000,0,Calculator!$F$12))-0.0765*G23</f>
        <v>72967.5</v>
      </c>
      <c r="P23" s="18">
        <f t="shared" si="5"/>
        <v>8374.98</v>
      </c>
      <c r="Q23" s="24">
        <f t="shared" si="6"/>
        <v>16065</v>
      </c>
      <c r="R23" s="14">
        <f t="shared" si="7"/>
        <v>0.23276171428571429</v>
      </c>
    </row>
    <row r="24" spans="4:18" ht="16.2" thickBot="1" x14ac:dyDescent="0.4">
      <c r="F24" s="13">
        <f t="shared" si="1"/>
        <v>77380.679999999993</v>
      </c>
      <c r="G24" s="15">
        <f t="shared" si="9"/>
        <v>110000</v>
      </c>
      <c r="H24" s="17">
        <f>G24-(MAX(12000,0,Calculator!$F$12))-0.0765*G24</f>
        <v>89585</v>
      </c>
      <c r="I24" s="18">
        <f t="shared" si="2"/>
        <v>15789.32</v>
      </c>
      <c r="J24" s="24">
        <f t="shared" si="3"/>
        <v>16830</v>
      </c>
      <c r="K24" s="14">
        <f t="shared" si="4"/>
        <v>0.29653927272727271</v>
      </c>
      <c r="L24" s="14"/>
      <c r="M24" s="13">
        <f t="shared" si="0"/>
        <v>101052.64</v>
      </c>
      <c r="N24" s="15">
        <f t="shared" si="10"/>
        <v>110000</v>
      </c>
      <c r="O24" s="17">
        <f>N24-(MAX(24000,0,Calculator!$F$12))-0.0765*G24</f>
        <v>77585</v>
      </c>
      <c r="P24" s="18">
        <f t="shared" si="5"/>
        <v>8947.36</v>
      </c>
      <c r="Q24" s="24">
        <f t="shared" si="6"/>
        <v>16830</v>
      </c>
      <c r="R24" s="14">
        <f t="shared" si="7"/>
        <v>0.23433963636363636</v>
      </c>
    </row>
    <row r="25" spans="4:18" ht="16.2" thickBot="1" x14ac:dyDescent="0.4">
      <c r="F25" s="13">
        <f t="shared" si="1"/>
        <v>80507.48</v>
      </c>
      <c r="G25" s="15">
        <f t="shared" si="9"/>
        <v>115000</v>
      </c>
      <c r="H25" s="17">
        <f>G25-(MAX(12000,0,Calculator!$F$12))-0.0765*G25</f>
        <v>94202.5</v>
      </c>
      <c r="I25" s="18">
        <f t="shared" si="2"/>
        <v>16897.52</v>
      </c>
      <c r="J25" s="24">
        <f t="shared" si="3"/>
        <v>17595</v>
      </c>
      <c r="K25" s="14">
        <f t="shared" si="4"/>
        <v>0.29993495652173918</v>
      </c>
      <c r="L25" s="14"/>
      <c r="M25" s="13">
        <f t="shared" si="0"/>
        <v>105036.79</v>
      </c>
      <c r="N25" s="15">
        <f t="shared" si="10"/>
        <v>115000</v>
      </c>
      <c r="O25" s="17">
        <f>N25-(MAX(24000,0,Calculator!$F$12))-0.0765*G25</f>
        <v>82202.5</v>
      </c>
      <c r="P25" s="18">
        <f t="shared" si="5"/>
        <v>9963.2100000000009</v>
      </c>
      <c r="Q25" s="24">
        <f t="shared" si="6"/>
        <v>17595</v>
      </c>
      <c r="R25" s="14">
        <f t="shared" si="7"/>
        <v>0.23963660869565218</v>
      </c>
    </row>
    <row r="26" spans="4:18" ht="16.2" thickBot="1" x14ac:dyDescent="0.4">
      <c r="F26" s="13">
        <f t="shared" si="1"/>
        <v>83634.28</v>
      </c>
      <c r="G26" s="15">
        <f t="shared" si="9"/>
        <v>120000</v>
      </c>
      <c r="H26" s="17">
        <f>G26-(MAX(12000,0,Calculator!$F$12))-0.0765*G26</f>
        <v>98820</v>
      </c>
      <c r="I26" s="18">
        <f t="shared" si="2"/>
        <v>18005.72</v>
      </c>
      <c r="J26" s="24">
        <f t="shared" si="3"/>
        <v>18360</v>
      </c>
      <c r="K26" s="14">
        <f t="shared" si="4"/>
        <v>0.30304766666666666</v>
      </c>
      <c r="L26" s="14"/>
      <c r="M26" s="13">
        <f t="shared" si="0"/>
        <v>109020.94</v>
      </c>
      <c r="N26" s="15">
        <f t="shared" si="10"/>
        <v>120000</v>
      </c>
      <c r="O26" s="17">
        <f>N26-(MAX(24000,0,Calculator!$F$12))-0.0765*G26</f>
        <v>86820</v>
      </c>
      <c r="P26" s="18">
        <f t="shared" si="5"/>
        <v>10979.060000000001</v>
      </c>
      <c r="Q26" s="24">
        <f t="shared" si="6"/>
        <v>18360</v>
      </c>
      <c r="R26" s="14">
        <f t="shared" si="7"/>
        <v>0.24449216666666668</v>
      </c>
    </row>
    <row r="27" spans="4:18" ht="16.2" thickBot="1" x14ac:dyDescent="0.4">
      <c r="F27" s="13">
        <f t="shared" si="1"/>
        <v>86761.08</v>
      </c>
      <c r="G27" s="15">
        <f t="shared" si="9"/>
        <v>125000</v>
      </c>
      <c r="H27" s="17">
        <f>G27-(MAX(12000,0,Calculator!$F$12))-0.0765*G27</f>
        <v>103437.5</v>
      </c>
      <c r="I27" s="18">
        <f t="shared" si="2"/>
        <v>19113.919999999998</v>
      </c>
      <c r="J27" s="24">
        <f t="shared" si="3"/>
        <v>19125</v>
      </c>
      <c r="K27" s="14">
        <f t="shared" si="4"/>
        <v>0.30591135999999997</v>
      </c>
      <c r="L27" s="14"/>
      <c r="M27" s="13">
        <f t="shared" si="0"/>
        <v>113005.09</v>
      </c>
      <c r="N27" s="15">
        <f t="shared" si="10"/>
        <v>125000</v>
      </c>
      <c r="O27" s="17">
        <f>N27-(MAX(24000,0,Calculator!$F$12))-0.0765*G27</f>
        <v>91437.5</v>
      </c>
      <c r="P27" s="18">
        <f t="shared" si="5"/>
        <v>11994.910000000002</v>
      </c>
      <c r="Q27" s="24">
        <f t="shared" si="6"/>
        <v>19125</v>
      </c>
      <c r="R27" s="14">
        <f t="shared" si="7"/>
        <v>0.24895928000000003</v>
      </c>
    </row>
    <row r="28" spans="4:18" ht="16.2" thickBot="1" x14ac:dyDescent="0.4">
      <c r="F28" s="13">
        <f t="shared" si="1"/>
        <v>89887.88</v>
      </c>
      <c r="G28" s="15">
        <f t="shared" si="9"/>
        <v>130000</v>
      </c>
      <c r="H28" s="17">
        <f>G28-(MAX(12000,0,Calculator!$F$12))-0.0765*G28</f>
        <v>108055</v>
      </c>
      <c r="I28" s="18">
        <f t="shared" si="2"/>
        <v>20222.12</v>
      </c>
      <c r="J28" s="24">
        <f t="shared" si="3"/>
        <v>19890</v>
      </c>
      <c r="K28" s="14">
        <f t="shared" si="4"/>
        <v>0.30855476923076919</v>
      </c>
      <c r="L28" s="14"/>
      <c r="M28" s="13">
        <f t="shared" si="0"/>
        <v>116989.23999999999</v>
      </c>
      <c r="N28" s="15">
        <f t="shared" si="10"/>
        <v>130000</v>
      </c>
      <c r="O28" s="17">
        <f>N28-(MAX(24000,0,Calculator!$F$12))-0.0765*G28</f>
        <v>96055</v>
      </c>
      <c r="P28" s="18">
        <f t="shared" si="5"/>
        <v>13010.760000000002</v>
      </c>
      <c r="Q28" s="24">
        <f t="shared" si="6"/>
        <v>19890</v>
      </c>
      <c r="R28" s="14">
        <f t="shared" si="7"/>
        <v>0.25308276923076922</v>
      </c>
    </row>
    <row r="29" spans="4:18" ht="16.2" thickBot="1" x14ac:dyDescent="0.4">
      <c r="F29" s="13">
        <f t="shared" si="1"/>
        <v>93014.68</v>
      </c>
      <c r="G29" s="15">
        <f t="shared" si="9"/>
        <v>135000</v>
      </c>
      <c r="H29" s="17">
        <f>G29-(MAX(12000,0,Calculator!$F$12))-0.0765*G29</f>
        <v>112672.5</v>
      </c>
      <c r="I29" s="18">
        <f t="shared" si="2"/>
        <v>21330.32</v>
      </c>
      <c r="J29" s="24">
        <f t="shared" si="3"/>
        <v>20655</v>
      </c>
      <c r="K29" s="14">
        <f t="shared" si="4"/>
        <v>0.31100237037037037</v>
      </c>
      <c r="L29" s="14"/>
      <c r="M29" s="13">
        <f t="shared" si="0"/>
        <v>120973.39</v>
      </c>
      <c r="N29" s="15">
        <f t="shared" si="10"/>
        <v>135000</v>
      </c>
      <c r="O29" s="17">
        <f>N29-(MAX(24000,0,Calculator!$F$12))-0.0765*G29</f>
        <v>100672.5</v>
      </c>
      <c r="P29" s="18">
        <f t="shared" si="5"/>
        <v>14026.61</v>
      </c>
      <c r="Q29" s="24">
        <f t="shared" si="6"/>
        <v>20655</v>
      </c>
      <c r="R29" s="14">
        <f t="shared" si="7"/>
        <v>0.2569008148148148</v>
      </c>
    </row>
    <row r="30" spans="4:18" ht="16.2" thickBot="1" x14ac:dyDescent="0.4">
      <c r="F30" s="13">
        <f t="shared" si="1"/>
        <v>96141.48</v>
      </c>
      <c r="G30" s="15">
        <f t="shared" si="9"/>
        <v>140000</v>
      </c>
      <c r="H30" s="17">
        <f>G30-(MAX(12000,0,Calculator!$F$12))-0.0765*G30</f>
        <v>117290</v>
      </c>
      <c r="I30" s="18">
        <f t="shared" si="2"/>
        <v>22438.52</v>
      </c>
      <c r="J30" s="24">
        <f t="shared" si="3"/>
        <v>21420</v>
      </c>
      <c r="K30" s="14">
        <f t="shared" si="4"/>
        <v>0.31327514285714286</v>
      </c>
      <c r="L30" s="14"/>
      <c r="M30" s="13">
        <f t="shared" si="0"/>
        <v>124957.54</v>
      </c>
      <c r="N30" s="15">
        <f t="shared" si="10"/>
        <v>140000</v>
      </c>
      <c r="O30" s="17">
        <f>N30-(MAX(24000,0,Calculator!$F$12))-0.0765*G30</f>
        <v>105290</v>
      </c>
      <c r="P30" s="18">
        <f t="shared" si="5"/>
        <v>15042.460000000001</v>
      </c>
      <c r="Q30" s="24">
        <f t="shared" si="6"/>
        <v>21420</v>
      </c>
      <c r="R30" s="14">
        <f t="shared" si="7"/>
        <v>0.26044614285714285</v>
      </c>
    </row>
    <row r="31" spans="4:18" ht="16.2" thickBot="1" x14ac:dyDescent="0.4">
      <c r="F31" s="13">
        <f t="shared" si="1"/>
        <v>99268.28</v>
      </c>
      <c r="G31" s="15">
        <f t="shared" si="9"/>
        <v>145000</v>
      </c>
      <c r="H31" s="17">
        <f>G31-(MAX(12000,0,Calculator!$F$12))-0.0765*G31</f>
        <v>121907.5</v>
      </c>
      <c r="I31" s="18">
        <f t="shared" si="2"/>
        <v>23546.720000000001</v>
      </c>
      <c r="J31" s="24">
        <f t="shared" si="3"/>
        <v>22185</v>
      </c>
      <c r="K31" s="14">
        <f t="shared" si="4"/>
        <v>0.31539117241379311</v>
      </c>
      <c r="L31" s="14"/>
      <c r="M31" s="13">
        <f t="shared" si="0"/>
        <v>128941.69</v>
      </c>
      <c r="N31" s="15">
        <f t="shared" si="10"/>
        <v>145000</v>
      </c>
      <c r="O31" s="17">
        <f>N31-(MAX(24000,0,Calculator!$F$12))-0.0765*G31</f>
        <v>109907.5</v>
      </c>
      <c r="P31" s="18">
        <f t="shared" si="5"/>
        <v>16058.310000000001</v>
      </c>
      <c r="Q31" s="24">
        <f t="shared" si="6"/>
        <v>22185</v>
      </c>
      <c r="R31" s="14">
        <f t="shared" si="7"/>
        <v>0.26374696551724136</v>
      </c>
    </row>
    <row r="32" spans="4:18" ht="16.2" thickBot="1" x14ac:dyDescent="0.4">
      <c r="F32" s="13">
        <f t="shared" si="1"/>
        <v>102395.08</v>
      </c>
      <c r="G32" s="15">
        <f t="shared" si="9"/>
        <v>150000</v>
      </c>
      <c r="H32" s="17">
        <f>G32-(MAX(12000,0,Calculator!$F$12))-0.0765*G32</f>
        <v>126525</v>
      </c>
      <c r="I32" s="18">
        <f t="shared" si="2"/>
        <v>24654.92</v>
      </c>
      <c r="J32" s="24">
        <f t="shared" si="3"/>
        <v>22950</v>
      </c>
      <c r="K32" s="14">
        <f t="shared" si="4"/>
        <v>0.3173661333333333</v>
      </c>
      <c r="L32" s="14"/>
      <c r="M32" s="13">
        <f t="shared" si="0"/>
        <v>132925.84</v>
      </c>
      <c r="N32" s="15">
        <f t="shared" si="10"/>
        <v>150000</v>
      </c>
      <c r="O32" s="17">
        <f>N32-(MAX(24000,0,Calculator!$F$12))-0.0765*G32</f>
        <v>114525</v>
      </c>
      <c r="P32" s="18">
        <f t="shared" si="5"/>
        <v>17074.16</v>
      </c>
      <c r="Q32" s="24">
        <f t="shared" si="6"/>
        <v>22950</v>
      </c>
      <c r="R32" s="14">
        <f t="shared" si="7"/>
        <v>0.26682773333333337</v>
      </c>
    </row>
    <row r="33" spans="6:18" ht="16.2" thickBot="1" x14ac:dyDescent="0.4">
      <c r="F33" s="13">
        <f t="shared" si="1"/>
        <v>105521.88</v>
      </c>
      <c r="G33" s="15">
        <f t="shared" si="9"/>
        <v>155000</v>
      </c>
      <c r="H33" s="17">
        <f>G33-(MAX(12000,0,Calculator!$F$12))-0.0765*G33</f>
        <v>131142.5</v>
      </c>
      <c r="I33" s="18">
        <f t="shared" si="2"/>
        <v>25763.119999999999</v>
      </c>
      <c r="J33" s="24">
        <f t="shared" si="3"/>
        <v>23715</v>
      </c>
      <c r="K33" s="14">
        <f t="shared" si="4"/>
        <v>0.3192136774193548</v>
      </c>
      <c r="L33" s="14"/>
      <c r="M33" s="13">
        <f t="shared" si="0"/>
        <v>136909.99</v>
      </c>
      <c r="N33" s="15">
        <f t="shared" si="10"/>
        <v>155000</v>
      </c>
      <c r="O33" s="17">
        <f>N33-(MAX(24000,0,Calculator!$F$12))-0.0765*G33</f>
        <v>119142.5</v>
      </c>
      <c r="P33" s="18">
        <f t="shared" si="5"/>
        <v>18090.010000000002</v>
      </c>
      <c r="Q33" s="24">
        <f t="shared" si="6"/>
        <v>23715</v>
      </c>
      <c r="R33" s="14">
        <f t="shared" si="7"/>
        <v>0.26970974193548386</v>
      </c>
    </row>
    <row r="34" spans="6:18" ht="16.2" thickBot="1" x14ac:dyDescent="0.4">
      <c r="F34" s="13">
        <f t="shared" si="1"/>
        <v>108648.68</v>
      </c>
      <c r="G34" s="15">
        <f t="shared" si="9"/>
        <v>160000</v>
      </c>
      <c r="H34" s="17">
        <f>G34-(MAX(12000,0,Calculator!$F$12))-0.0765*G34</f>
        <v>135760</v>
      </c>
      <c r="I34" s="18">
        <f t="shared" si="2"/>
        <v>26871.32</v>
      </c>
      <c r="J34" s="24">
        <f t="shared" si="3"/>
        <v>24480</v>
      </c>
      <c r="K34" s="14">
        <f t="shared" si="4"/>
        <v>0.32094574999999997</v>
      </c>
      <c r="L34" s="14"/>
      <c r="M34" s="13">
        <f t="shared" si="0"/>
        <v>140894.14000000001</v>
      </c>
      <c r="N34" s="15">
        <f t="shared" si="10"/>
        <v>160000</v>
      </c>
      <c r="O34" s="17">
        <f>N34-(MAX(24000,0,Calculator!$F$12))-0.0765*G34</f>
        <v>123760</v>
      </c>
      <c r="P34" s="18">
        <f t="shared" si="5"/>
        <v>19105.86</v>
      </c>
      <c r="Q34" s="24">
        <f t="shared" si="6"/>
        <v>24480</v>
      </c>
      <c r="R34" s="14">
        <f t="shared" si="7"/>
        <v>0.27241162499999999</v>
      </c>
    </row>
    <row r="35" spans="6:18" ht="16.2" thickBot="1" x14ac:dyDescent="0.4">
      <c r="F35" s="13">
        <f t="shared" si="1"/>
        <v>111775.48000000001</v>
      </c>
      <c r="G35" s="15">
        <f t="shared" si="9"/>
        <v>165000</v>
      </c>
      <c r="H35" s="17">
        <f>G35-(MAX(12000,0,Calculator!$F$12))-0.0765*G35</f>
        <v>140377.5</v>
      </c>
      <c r="I35" s="18">
        <f t="shared" si="2"/>
        <v>27979.519999999997</v>
      </c>
      <c r="J35" s="24">
        <f t="shared" si="3"/>
        <v>25245</v>
      </c>
      <c r="K35" s="14">
        <f t="shared" si="4"/>
        <v>0.32257284848484846</v>
      </c>
      <c r="L35" s="14"/>
      <c r="M35" s="13">
        <f t="shared" si="0"/>
        <v>144878.29</v>
      </c>
      <c r="N35" s="15">
        <f t="shared" si="10"/>
        <v>165000</v>
      </c>
      <c r="O35" s="17">
        <f>N35-(MAX(24000,0,Calculator!$F$12))-0.0765*G35</f>
        <v>128377.5</v>
      </c>
      <c r="P35" s="18">
        <f t="shared" si="5"/>
        <v>20121.71</v>
      </c>
      <c r="Q35" s="24">
        <f t="shared" si="6"/>
        <v>25245</v>
      </c>
      <c r="R35" s="14">
        <f t="shared" si="7"/>
        <v>0.27494975757575757</v>
      </c>
    </row>
    <row r="36" spans="6:18" ht="16.2" thickBot="1" x14ac:dyDescent="0.4">
      <c r="F36" s="13">
        <f t="shared" si="1"/>
        <v>114902.28</v>
      </c>
      <c r="G36" s="15">
        <f t="shared" si="9"/>
        <v>170000</v>
      </c>
      <c r="H36" s="17">
        <f>G36-(MAX(12000,0,Calculator!$F$12))-0.0765*G36</f>
        <v>144995</v>
      </c>
      <c r="I36" s="18">
        <f t="shared" si="2"/>
        <v>29087.72</v>
      </c>
      <c r="J36" s="24">
        <f t="shared" si="3"/>
        <v>26010</v>
      </c>
      <c r="K36" s="14">
        <f t="shared" si="4"/>
        <v>0.32410423529411764</v>
      </c>
      <c r="L36" s="14"/>
      <c r="M36" s="13">
        <f t="shared" si="0"/>
        <v>148862.44</v>
      </c>
      <c r="N36" s="15">
        <f t="shared" si="10"/>
        <v>170000</v>
      </c>
      <c r="O36" s="17">
        <f>N36-(MAX(24000,0,Calculator!$F$12))-0.0765*G36</f>
        <v>132995</v>
      </c>
      <c r="P36" s="18">
        <f t="shared" si="5"/>
        <v>21137.56</v>
      </c>
      <c r="Q36" s="24">
        <f t="shared" si="6"/>
        <v>26010</v>
      </c>
      <c r="R36" s="14">
        <f t="shared" si="7"/>
        <v>0.27733858823529411</v>
      </c>
    </row>
    <row r="37" spans="6:18" ht="16.2" thickBot="1" x14ac:dyDescent="0.4">
      <c r="F37" s="13">
        <f t="shared" si="1"/>
        <v>118029.08000000002</v>
      </c>
      <c r="G37" s="15">
        <f t="shared" si="9"/>
        <v>175000</v>
      </c>
      <c r="H37" s="17">
        <f>G37-(MAX(12000,0,Calculator!$F$12))-0.0765*G37</f>
        <v>149612.5</v>
      </c>
      <c r="I37" s="18">
        <f t="shared" si="2"/>
        <v>30195.919999999998</v>
      </c>
      <c r="J37" s="24">
        <f t="shared" si="3"/>
        <v>26775</v>
      </c>
      <c r="K37" s="14">
        <f t="shared" si="4"/>
        <v>0.32554811428571429</v>
      </c>
      <c r="L37" s="14"/>
      <c r="M37" s="13">
        <f t="shared" si="0"/>
        <v>152846.59</v>
      </c>
      <c r="N37" s="15">
        <f t="shared" si="10"/>
        <v>175000</v>
      </c>
      <c r="O37" s="17">
        <f>N37-(MAX(24000,0,Calculator!$F$12))-0.0765*G37</f>
        <v>137612.5</v>
      </c>
      <c r="P37" s="18">
        <f t="shared" si="5"/>
        <v>22153.410000000003</v>
      </c>
      <c r="Q37" s="24">
        <f t="shared" si="6"/>
        <v>26775</v>
      </c>
      <c r="R37" s="14">
        <f t="shared" si="7"/>
        <v>0.27959091428571431</v>
      </c>
    </row>
    <row r="38" spans="6:18" ht="16.2" thickBot="1" x14ac:dyDescent="0.4">
      <c r="F38" s="13">
        <f t="shared" si="1"/>
        <v>121155.88</v>
      </c>
      <c r="G38" s="15">
        <f t="shared" si="9"/>
        <v>180000</v>
      </c>
      <c r="H38" s="17">
        <f>G38-(MAX(12000,0,Calculator!$F$12))-0.0765*G38</f>
        <v>154230</v>
      </c>
      <c r="I38" s="18">
        <f t="shared" si="2"/>
        <v>31304.12</v>
      </c>
      <c r="J38" s="24">
        <f t="shared" si="3"/>
        <v>27540</v>
      </c>
      <c r="K38" s="14">
        <f t="shared" si="4"/>
        <v>0.32691177777777775</v>
      </c>
      <c r="L38" s="14"/>
      <c r="M38" s="13">
        <f t="shared" si="0"/>
        <v>156830.74</v>
      </c>
      <c r="N38" s="15">
        <f t="shared" si="10"/>
        <v>180000</v>
      </c>
      <c r="O38" s="17">
        <f>N38-(MAX(24000,0,Calculator!$F$12))-0.0765*G38</f>
        <v>142230</v>
      </c>
      <c r="P38" s="18">
        <f t="shared" si="5"/>
        <v>23169.260000000002</v>
      </c>
      <c r="Q38" s="24">
        <f t="shared" si="6"/>
        <v>27540</v>
      </c>
      <c r="R38" s="14">
        <f t="shared" si="7"/>
        <v>0.28171811111111111</v>
      </c>
    </row>
    <row r="39" spans="6:18" ht="16.2" thickBot="1" x14ac:dyDescent="0.4">
      <c r="F39" s="13">
        <f t="shared" si="1"/>
        <v>124175.20000000001</v>
      </c>
      <c r="G39" s="15">
        <f t="shared" si="9"/>
        <v>185000</v>
      </c>
      <c r="H39" s="17">
        <f>G39-(MAX(12000,0,Calculator!$F$12))-0.0765*G39</f>
        <v>158847.5</v>
      </c>
      <c r="I39" s="18">
        <f t="shared" si="2"/>
        <v>32519.8</v>
      </c>
      <c r="J39" s="24">
        <f t="shared" si="3"/>
        <v>28305</v>
      </c>
      <c r="K39" s="14">
        <f t="shared" si="4"/>
        <v>0.32878270270270271</v>
      </c>
      <c r="L39" s="14"/>
      <c r="M39" s="13">
        <f t="shared" si="0"/>
        <v>160814.89000000001</v>
      </c>
      <c r="N39" s="15">
        <f t="shared" si="10"/>
        <v>185000</v>
      </c>
      <c r="O39" s="17">
        <f>N39-(MAX(24000,0,Calculator!$F$12))-0.0765*G39</f>
        <v>146847.5</v>
      </c>
      <c r="P39" s="18">
        <f t="shared" si="5"/>
        <v>24185.11</v>
      </c>
      <c r="Q39" s="24">
        <f t="shared" si="6"/>
        <v>28305</v>
      </c>
      <c r="R39" s="14">
        <f t="shared" si="7"/>
        <v>0.28373032432432432</v>
      </c>
    </row>
    <row r="40" spans="6:18" ht="16.2" thickBot="1" x14ac:dyDescent="0.4">
      <c r="F40" s="13">
        <f t="shared" si="1"/>
        <v>126932.6</v>
      </c>
      <c r="G40" s="15">
        <f t="shared" si="9"/>
        <v>190000</v>
      </c>
      <c r="H40" s="17">
        <f>G40-(MAX(12000,0,Calculator!$F$12))-0.0765*G40</f>
        <v>163465</v>
      </c>
      <c r="I40" s="18">
        <f t="shared" si="2"/>
        <v>33997.4</v>
      </c>
      <c r="J40" s="24">
        <f t="shared" si="3"/>
        <v>29070</v>
      </c>
      <c r="K40" s="14">
        <f t="shared" si="4"/>
        <v>0.33193368421052633</v>
      </c>
      <c r="L40" s="14"/>
      <c r="M40" s="13">
        <f t="shared" si="0"/>
        <v>164799.04000000001</v>
      </c>
      <c r="N40" s="15">
        <f t="shared" si="10"/>
        <v>190000</v>
      </c>
      <c r="O40" s="17">
        <f>N40-(MAX(24000,0,Calculator!$F$12))-0.0765*G40</f>
        <v>151465</v>
      </c>
      <c r="P40" s="18">
        <f t="shared" si="5"/>
        <v>25200.959999999999</v>
      </c>
      <c r="Q40" s="24">
        <f t="shared" si="6"/>
        <v>29070</v>
      </c>
      <c r="R40" s="14">
        <f t="shared" si="7"/>
        <v>0.28563663157894736</v>
      </c>
    </row>
    <row r="41" spans="6:18" ht="16.2" thickBot="1" x14ac:dyDescent="0.4">
      <c r="F41" s="13">
        <f t="shared" si="1"/>
        <v>129690</v>
      </c>
      <c r="G41" s="15">
        <f t="shared" si="9"/>
        <v>195000</v>
      </c>
      <c r="H41" s="17">
        <f>G41-(MAX(12000,0,Calculator!$F$12))-0.0765*G41</f>
        <v>168082.5</v>
      </c>
      <c r="I41" s="18">
        <f t="shared" si="2"/>
        <v>35475</v>
      </c>
      <c r="J41" s="24">
        <f t="shared" si="3"/>
        <v>29835</v>
      </c>
      <c r="K41" s="14">
        <f t="shared" si="4"/>
        <v>0.33492307692307693</v>
      </c>
      <c r="L41" s="14"/>
      <c r="M41" s="13">
        <f t="shared" si="0"/>
        <v>168783.19</v>
      </c>
      <c r="N41" s="15">
        <f t="shared" si="10"/>
        <v>195000</v>
      </c>
      <c r="O41" s="17">
        <f>N41-(MAX(24000,0,Calculator!$F$12))-0.0765*G41</f>
        <v>156082.5</v>
      </c>
      <c r="P41" s="18">
        <f t="shared" si="5"/>
        <v>26216.81</v>
      </c>
      <c r="Q41" s="24">
        <f t="shared" si="6"/>
        <v>29835</v>
      </c>
      <c r="R41" s="14">
        <f t="shared" si="7"/>
        <v>0.28744517948717946</v>
      </c>
    </row>
    <row r="42" spans="6:18" ht="16.2" thickBot="1" x14ac:dyDescent="0.4">
      <c r="F42" s="13">
        <f t="shared" si="1"/>
        <v>132447.4</v>
      </c>
      <c r="G42" s="15">
        <f t="shared" si="9"/>
        <v>200000</v>
      </c>
      <c r="H42" s="17">
        <f>G42-(MAX(12000,0,Calculator!$F$12))-0.0765*G42</f>
        <v>172700</v>
      </c>
      <c r="I42" s="18">
        <f t="shared" si="2"/>
        <v>36952.6</v>
      </c>
      <c r="J42" s="24">
        <f t="shared" si="3"/>
        <v>30600</v>
      </c>
      <c r="K42" s="14">
        <f t="shared" si="4"/>
        <v>0.33776300000000004</v>
      </c>
      <c r="L42" s="14"/>
      <c r="M42" s="13">
        <f t="shared" si="0"/>
        <v>172767.34</v>
      </c>
      <c r="N42" s="15">
        <f t="shared" si="10"/>
        <v>200000</v>
      </c>
      <c r="O42" s="17">
        <f>N42-(MAX(24000,0,Calculator!$F$12))-0.0765*G42</f>
        <v>160700</v>
      </c>
      <c r="P42" s="18">
        <f t="shared" si="5"/>
        <v>27232.66</v>
      </c>
      <c r="Q42" s="24">
        <f t="shared" si="6"/>
        <v>30600</v>
      </c>
      <c r="R42" s="14">
        <f t="shared" si="7"/>
        <v>0.28916330000000001</v>
      </c>
    </row>
    <row r="43" spans="6:18" ht="15" thickBot="1" x14ac:dyDescent="0.35">
      <c r="F43" s="11"/>
      <c r="G43" s="3"/>
      <c r="H43" s="3"/>
      <c r="I43" s="6"/>
      <c r="J43" s="25"/>
      <c r="K43" s="10"/>
      <c r="L43" s="10"/>
    </row>
    <row r="44" spans="6:18" ht="15" thickBot="1" x14ac:dyDescent="0.35">
      <c r="F44" s="11"/>
      <c r="G44" s="3"/>
      <c r="H44" s="3"/>
      <c r="I44" s="6"/>
      <c r="J44" s="25"/>
      <c r="K44" s="10"/>
      <c r="L44" s="10"/>
    </row>
    <row r="45" spans="6:18" ht="15" thickBot="1" x14ac:dyDescent="0.35">
      <c r="F45" s="11"/>
      <c r="G45" s="3"/>
      <c r="H45" s="3"/>
      <c r="I45" s="6"/>
      <c r="J45" s="25"/>
      <c r="K45" s="10"/>
      <c r="L45" s="10"/>
    </row>
    <row r="46" spans="6:18" ht="15" thickBot="1" x14ac:dyDescent="0.35">
      <c r="F46" s="11"/>
      <c r="G46" s="3"/>
      <c r="H46" s="3"/>
      <c r="I46" s="6"/>
      <c r="J46" s="25"/>
      <c r="K46" s="10"/>
      <c r="L46" s="10"/>
    </row>
    <row r="47" spans="6:18" ht="15" thickBot="1" x14ac:dyDescent="0.35">
      <c r="F47" s="11"/>
      <c r="G47" s="3"/>
      <c r="H47" s="3"/>
      <c r="I47" s="6"/>
      <c r="J47" s="25"/>
      <c r="K47" s="10"/>
      <c r="L47" s="10"/>
    </row>
    <row r="48" spans="6:18" ht="15" thickBot="1" x14ac:dyDescent="0.35">
      <c r="F48" s="11"/>
      <c r="G48" s="3"/>
      <c r="H48" s="3"/>
      <c r="I48" s="6"/>
      <c r="J48" s="25"/>
      <c r="K48" s="10"/>
      <c r="L48" s="10"/>
    </row>
    <row r="49" spans="6:12" ht="15" thickBot="1" x14ac:dyDescent="0.35">
      <c r="F49" s="11"/>
      <c r="G49" s="3"/>
      <c r="H49" s="3"/>
      <c r="I49" s="6"/>
      <c r="J49" s="25"/>
      <c r="K49" s="10"/>
      <c r="L49" s="10"/>
    </row>
    <row r="50" spans="6:12" ht="15" thickBot="1" x14ac:dyDescent="0.35">
      <c r="F50" s="11"/>
      <c r="G50" s="3"/>
      <c r="H50" s="3"/>
      <c r="I50" s="6"/>
      <c r="J50" s="25"/>
      <c r="K50" s="10"/>
      <c r="L50" s="10"/>
    </row>
    <row r="51" spans="6:12" ht="15" thickBot="1" x14ac:dyDescent="0.35">
      <c r="F51" s="11"/>
      <c r="G51" s="3"/>
      <c r="H51" s="3"/>
      <c r="I51" s="6"/>
      <c r="J51" s="25"/>
      <c r="K51" s="10"/>
      <c r="L51" s="10"/>
    </row>
    <row r="52" spans="6:12" ht="15" thickBot="1" x14ac:dyDescent="0.35">
      <c r="F52" s="11"/>
      <c r="G52" s="3"/>
      <c r="H52" s="3"/>
      <c r="I52" s="6"/>
      <c r="J52" s="25"/>
      <c r="K52" s="10"/>
      <c r="L52" s="10"/>
    </row>
    <row r="53" spans="6:12" ht="15" thickBot="1" x14ac:dyDescent="0.35">
      <c r="F53" s="11"/>
      <c r="G53" s="3"/>
      <c r="H53" s="3"/>
      <c r="I53" s="6"/>
      <c r="J53" s="25"/>
      <c r="K53" s="10"/>
      <c r="L53" s="10"/>
    </row>
    <row r="54" spans="6:12" ht="15" thickBot="1" x14ac:dyDescent="0.35">
      <c r="F54" s="11"/>
      <c r="G54" s="3"/>
      <c r="H54" s="3"/>
      <c r="I54" s="6"/>
      <c r="J54" s="25"/>
      <c r="K54" s="10"/>
      <c r="L54" s="10"/>
    </row>
    <row r="55" spans="6:12" ht="15" thickBot="1" x14ac:dyDescent="0.35">
      <c r="F55" s="11"/>
      <c r="G55" s="3"/>
      <c r="H55" s="3"/>
      <c r="I55" s="6"/>
      <c r="J55" s="25"/>
      <c r="K55" s="10"/>
      <c r="L55" s="10"/>
    </row>
    <row r="56" spans="6:12" ht="15" thickBot="1" x14ac:dyDescent="0.35">
      <c r="F56" s="11"/>
      <c r="G56" s="3"/>
      <c r="H56" s="3"/>
      <c r="I56" s="6"/>
      <c r="J56" s="25"/>
      <c r="K56" s="10"/>
      <c r="L56" s="10"/>
    </row>
    <row r="57" spans="6:12" ht="15" thickBot="1" x14ac:dyDescent="0.35">
      <c r="F57" s="11"/>
      <c r="G57" s="3"/>
      <c r="H57" s="3"/>
      <c r="I57" s="6"/>
      <c r="J57" s="25"/>
      <c r="K57" s="10"/>
      <c r="L57" s="10"/>
    </row>
    <row r="58" spans="6:12" ht="15" thickBot="1" x14ac:dyDescent="0.35">
      <c r="F58" s="11"/>
      <c r="G58" s="3"/>
      <c r="H58" s="3"/>
      <c r="I58" s="6"/>
      <c r="J58" s="25"/>
      <c r="K58" s="10"/>
      <c r="L58" s="10"/>
    </row>
    <row r="59" spans="6:12" ht="15" thickBot="1" x14ac:dyDescent="0.35">
      <c r="F59" s="11"/>
      <c r="G59" s="3"/>
      <c r="H59" s="3"/>
      <c r="I59" s="6"/>
      <c r="J59" s="25"/>
      <c r="K59" s="10"/>
      <c r="L59" s="10"/>
    </row>
    <row r="60" spans="6:12" ht="15" thickBot="1" x14ac:dyDescent="0.35">
      <c r="F60" s="11"/>
      <c r="G60" s="3"/>
      <c r="H60" s="3"/>
      <c r="I60" s="6"/>
      <c r="J60" s="25"/>
      <c r="K60" s="10"/>
      <c r="L60" s="10"/>
    </row>
    <row r="61" spans="6:12" ht="15" thickBot="1" x14ac:dyDescent="0.35">
      <c r="F61" s="11"/>
      <c r="G61" s="3"/>
      <c r="H61" s="3"/>
      <c r="I61" s="6"/>
      <c r="J61" s="25"/>
      <c r="K61" s="10"/>
      <c r="L61" s="10"/>
    </row>
    <row r="62" spans="6:12" ht="15" thickBot="1" x14ac:dyDescent="0.35">
      <c r="F62" s="11"/>
      <c r="G62" s="3"/>
      <c r="H62" s="3"/>
      <c r="I62" s="6"/>
      <c r="J62" s="25"/>
      <c r="K62" s="10"/>
      <c r="L62" s="10"/>
    </row>
    <row r="63" spans="6:12" ht="15" thickBot="1" x14ac:dyDescent="0.35">
      <c r="F63" s="11"/>
      <c r="G63" s="3"/>
      <c r="H63" s="3"/>
      <c r="I63" s="6"/>
      <c r="J63" s="25"/>
      <c r="K63" s="10"/>
      <c r="L63" s="10"/>
    </row>
    <row r="64" spans="6:12" ht="15" thickBot="1" x14ac:dyDescent="0.35">
      <c r="F64" s="11"/>
      <c r="G64" s="3"/>
      <c r="H64" s="3"/>
      <c r="I64" s="6"/>
      <c r="J64" s="25"/>
      <c r="K64" s="10"/>
      <c r="L64" s="10"/>
    </row>
    <row r="65" spans="6:12" ht="15" thickBot="1" x14ac:dyDescent="0.35">
      <c r="F65" s="11"/>
      <c r="G65" s="3"/>
      <c r="H65" s="3"/>
      <c r="I65" s="6"/>
      <c r="J65" s="25"/>
      <c r="K65" s="10"/>
      <c r="L65" s="10"/>
    </row>
    <row r="66" spans="6:12" ht="15" thickBot="1" x14ac:dyDescent="0.35">
      <c r="F66" s="11"/>
      <c r="G66" s="3"/>
      <c r="H66" s="3"/>
      <c r="I66" s="6"/>
      <c r="J66" s="25"/>
      <c r="K66" s="10"/>
      <c r="L66" s="10"/>
    </row>
    <row r="67" spans="6:12" ht="15" thickBot="1" x14ac:dyDescent="0.35">
      <c r="F67" s="11"/>
      <c r="G67" s="3"/>
      <c r="H67" s="3"/>
      <c r="I67" s="6"/>
      <c r="J67" s="25"/>
      <c r="K67" s="10"/>
      <c r="L67" s="10"/>
    </row>
    <row r="68" spans="6:12" ht="15" thickBot="1" x14ac:dyDescent="0.35">
      <c r="F68" s="11"/>
      <c r="G68" s="3"/>
      <c r="H68" s="3"/>
      <c r="I68" s="6"/>
      <c r="J68" s="25"/>
      <c r="K68" s="10"/>
      <c r="L68" s="10"/>
    </row>
    <row r="69" spans="6:12" ht="15" thickBot="1" x14ac:dyDescent="0.35">
      <c r="F69" s="11"/>
      <c r="G69" s="3"/>
      <c r="H69" s="3"/>
      <c r="I69" s="6"/>
      <c r="J69" s="25"/>
      <c r="K69" s="10"/>
      <c r="L69" s="10"/>
    </row>
    <row r="70" spans="6:12" ht="15" thickBot="1" x14ac:dyDescent="0.35">
      <c r="F70" s="11"/>
      <c r="G70" s="3"/>
      <c r="H70" s="3"/>
      <c r="I70" s="6"/>
      <c r="J70" s="25"/>
      <c r="K70" s="10"/>
      <c r="L70" s="10"/>
    </row>
    <row r="71" spans="6:12" ht="15" thickBot="1" x14ac:dyDescent="0.35">
      <c r="F71" s="11"/>
      <c r="G71" s="3"/>
      <c r="H71" s="3"/>
      <c r="I71" s="6"/>
      <c r="J71" s="25"/>
      <c r="K71" s="10"/>
      <c r="L71" s="10"/>
    </row>
    <row r="72" spans="6:12" ht="15" thickBot="1" x14ac:dyDescent="0.35">
      <c r="F72" s="11"/>
      <c r="G72" s="3"/>
      <c r="H72" s="3"/>
      <c r="I72" s="6"/>
      <c r="J72" s="25"/>
      <c r="K72" s="10"/>
      <c r="L72" s="10"/>
    </row>
    <row r="73" spans="6:12" ht="15" thickBot="1" x14ac:dyDescent="0.35">
      <c r="F73" s="11"/>
      <c r="G73" s="3"/>
      <c r="H73" s="3"/>
      <c r="I73" s="6"/>
      <c r="J73" s="25"/>
      <c r="K73" s="10"/>
      <c r="L73" s="10"/>
    </row>
    <row r="74" spans="6:12" ht="15" thickBot="1" x14ac:dyDescent="0.35">
      <c r="F74" s="11"/>
      <c r="G74" s="3"/>
      <c r="H74" s="3"/>
      <c r="I74" s="6"/>
      <c r="J74" s="25"/>
      <c r="K74" s="10"/>
      <c r="L74" s="10"/>
    </row>
    <row r="75" spans="6:12" ht="15" thickBot="1" x14ac:dyDescent="0.35">
      <c r="F75" s="11"/>
      <c r="G75" s="3"/>
      <c r="H75" s="3"/>
      <c r="I75" s="6"/>
      <c r="J75" s="25"/>
      <c r="K75" s="10"/>
      <c r="L75" s="10"/>
    </row>
    <row r="76" spans="6:12" ht="15" thickBot="1" x14ac:dyDescent="0.35">
      <c r="F76" s="11"/>
      <c r="G76" s="3"/>
      <c r="H76" s="3"/>
      <c r="I76" s="6"/>
      <c r="J76" s="25"/>
      <c r="K76" s="10"/>
      <c r="L76" s="10"/>
    </row>
    <row r="77" spans="6:12" ht="15" thickBot="1" x14ac:dyDescent="0.35">
      <c r="F77" s="11"/>
      <c r="G77" s="3"/>
      <c r="H77" s="3"/>
      <c r="I77" s="6"/>
      <c r="J77" s="25"/>
      <c r="K77" s="10"/>
      <c r="L77" s="10"/>
    </row>
    <row r="78" spans="6:12" ht="15" thickBot="1" x14ac:dyDescent="0.35">
      <c r="F78" s="11"/>
      <c r="G78" s="3"/>
      <c r="H78" s="3"/>
      <c r="I78" s="6"/>
      <c r="J78" s="25"/>
      <c r="K78" s="10"/>
      <c r="L78" s="10"/>
    </row>
    <row r="79" spans="6:12" ht="15" thickBot="1" x14ac:dyDescent="0.35">
      <c r="F79" s="11"/>
      <c r="G79" s="3"/>
      <c r="H79" s="3"/>
      <c r="I79" s="6"/>
      <c r="J79" s="25"/>
      <c r="K79" s="10"/>
      <c r="L79" s="10"/>
    </row>
    <row r="80" spans="6:12" ht="15" thickBot="1" x14ac:dyDescent="0.35">
      <c r="F80" s="11"/>
      <c r="G80" s="3"/>
      <c r="H80" s="3"/>
      <c r="I80" s="6"/>
      <c r="J80" s="25"/>
      <c r="K80" s="10"/>
      <c r="L80" s="10"/>
    </row>
    <row r="81" spans="6:12" ht="15" thickBot="1" x14ac:dyDescent="0.35">
      <c r="F81" s="11"/>
      <c r="G81" s="3"/>
      <c r="H81" s="3"/>
      <c r="I81" s="6"/>
      <c r="J81" s="25"/>
      <c r="K81" s="10"/>
      <c r="L81" s="10"/>
    </row>
    <row r="82" spans="6:12" ht="15" thickBot="1" x14ac:dyDescent="0.35">
      <c r="F82" s="11"/>
      <c r="G82" s="3"/>
      <c r="H82" s="3"/>
      <c r="I82" s="6"/>
      <c r="J82" s="25"/>
      <c r="K82" s="10"/>
      <c r="L82" s="10"/>
    </row>
    <row r="83" spans="6:12" ht="15" thickBot="1" x14ac:dyDescent="0.35">
      <c r="G83" s="3"/>
      <c r="H83" s="20"/>
    </row>
    <row r="84" spans="6:12" ht="15" thickBot="1" x14ac:dyDescent="0.35">
      <c r="G84" s="3"/>
      <c r="H84" s="20"/>
    </row>
    <row r="85" spans="6:12" ht="15" thickBot="1" x14ac:dyDescent="0.35">
      <c r="G85" s="3"/>
      <c r="H85" s="20"/>
    </row>
    <row r="86" spans="6:12" ht="15" thickBot="1" x14ac:dyDescent="0.35">
      <c r="G86" s="3"/>
      <c r="H86" s="20"/>
    </row>
    <row r="87" spans="6:12" ht="15" thickBot="1" x14ac:dyDescent="0.35">
      <c r="G87" s="3"/>
      <c r="H87" s="20"/>
    </row>
    <row r="88" spans="6:12" x14ac:dyDescent="0.3">
      <c r="G88" s="3"/>
      <c r="H88" s="20"/>
    </row>
  </sheetData>
  <mergeCells count="4">
    <mergeCell ref="A1:D1"/>
    <mergeCell ref="A9:D9"/>
    <mergeCell ref="F1:K1"/>
    <mergeCell ref="M1:R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2758CA-BCF3-401F-8365-79D28F593C07}">
  <dimension ref="A1:J99"/>
  <sheetViews>
    <sheetView workbookViewId="0">
      <selection activeCell="D21" sqref="D21"/>
    </sheetView>
  </sheetViews>
  <sheetFormatPr defaultRowHeight="14.4" x14ac:dyDescent="0.3"/>
  <cols>
    <col min="1" max="1" width="17.33203125" bestFit="1" customWidth="1"/>
    <col min="2" max="2" width="17.77734375" style="28" bestFit="1" customWidth="1"/>
  </cols>
  <sheetData>
    <row r="1" spans="1:10" x14ac:dyDescent="0.3">
      <c r="A1" t="s">
        <v>44</v>
      </c>
      <c r="B1" s="28" t="s">
        <v>96</v>
      </c>
    </row>
    <row r="2" spans="1:10" x14ac:dyDescent="0.3">
      <c r="A2" t="s">
        <v>45</v>
      </c>
      <c r="B2" s="29">
        <v>2.6800000000000001E-2</v>
      </c>
    </row>
    <row r="3" spans="1:10" x14ac:dyDescent="0.3">
      <c r="A3" t="s">
        <v>46</v>
      </c>
      <c r="B3" s="29">
        <v>1E-3</v>
      </c>
    </row>
    <row r="4" spans="1:10" x14ac:dyDescent="0.3">
      <c r="A4" t="s">
        <v>47</v>
      </c>
      <c r="B4" s="29">
        <v>1.5699999999999999E-2</v>
      </c>
    </row>
    <row r="5" spans="1:10" x14ac:dyDescent="0.3">
      <c r="A5" t="s">
        <v>48</v>
      </c>
      <c r="B5" s="29">
        <v>2.6599999999999999E-2</v>
      </c>
      <c r="D5" t="s">
        <v>101</v>
      </c>
    </row>
    <row r="6" spans="1:10" x14ac:dyDescent="0.3">
      <c r="A6" t="s">
        <v>49</v>
      </c>
      <c r="B6" s="29">
        <v>1.4E-2</v>
      </c>
      <c r="D6" s="30" t="s">
        <v>100</v>
      </c>
    </row>
    <row r="7" spans="1:10" x14ac:dyDescent="0.3">
      <c r="A7" t="s">
        <v>50</v>
      </c>
      <c r="B7" s="29">
        <v>2.5399999999999999E-2</v>
      </c>
    </row>
    <row r="8" spans="1:10" x14ac:dyDescent="0.3">
      <c r="A8" t="s">
        <v>51</v>
      </c>
      <c r="B8" s="29">
        <v>2.2499999999999999E-2</v>
      </c>
    </row>
    <row r="9" spans="1:10" ht="14.4" customHeight="1" x14ac:dyDescent="0.3">
      <c r="A9" t="s">
        <v>52</v>
      </c>
      <c r="B9" s="29">
        <v>3.0300000000000001E-2</v>
      </c>
      <c r="D9" s="75" t="s">
        <v>102</v>
      </c>
      <c r="E9" s="75"/>
      <c r="F9" s="75"/>
      <c r="G9" s="75"/>
      <c r="H9" s="75"/>
      <c r="I9" s="75"/>
      <c r="J9" s="75"/>
    </row>
    <row r="10" spans="1:10" x14ac:dyDescent="0.3">
      <c r="A10" t="s">
        <v>53</v>
      </c>
      <c r="B10" s="29">
        <v>3.7199999999999997E-2</v>
      </c>
      <c r="D10" s="75"/>
      <c r="E10" s="75"/>
      <c r="F10" s="75"/>
      <c r="G10" s="75"/>
      <c r="H10" s="75"/>
      <c r="I10" s="75"/>
      <c r="J10" s="75"/>
    </row>
    <row r="11" spans="1:10" x14ac:dyDescent="0.3">
      <c r="A11" t="s">
        <v>54</v>
      </c>
      <c r="B11" s="29">
        <v>0</v>
      </c>
      <c r="D11" s="75"/>
      <c r="E11" s="75"/>
      <c r="F11" s="75"/>
      <c r="G11" s="75"/>
      <c r="H11" s="75"/>
      <c r="I11" s="75"/>
      <c r="J11" s="75"/>
    </row>
    <row r="12" spans="1:10" x14ac:dyDescent="0.3">
      <c r="A12" t="s">
        <v>55</v>
      </c>
      <c r="B12" s="29">
        <v>3.1699999999999999E-2</v>
      </c>
      <c r="D12" s="75"/>
      <c r="E12" s="75"/>
      <c r="F12" s="75"/>
      <c r="G12" s="75"/>
      <c r="H12" s="75"/>
      <c r="I12" s="75"/>
      <c r="J12" s="75"/>
    </row>
    <row r="13" spans="1:10" ht="14.4" customHeight="1" x14ac:dyDescent="0.3">
      <c r="A13" t="s">
        <v>56</v>
      </c>
      <c r="B13" s="29">
        <v>3.85E-2</v>
      </c>
      <c r="D13" s="75"/>
      <c r="E13" s="75"/>
      <c r="F13" s="75"/>
      <c r="G13" s="75"/>
      <c r="H13" s="75"/>
      <c r="I13" s="75"/>
      <c r="J13" s="75"/>
    </row>
    <row r="14" spans="1:10" x14ac:dyDescent="0.3">
      <c r="A14" t="s">
        <v>57</v>
      </c>
      <c r="B14" s="29">
        <v>2.1299999999999999E-2</v>
      </c>
      <c r="D14" s="75"/>
      <c r="E14" s="75"/>
      <c r="F14" s="75"/>
      <c r="G14" s="75"/>
      <c r="H14" s="75"/>
      <c r="I14" s="75"/>
      <c r="J14" s="75"/>
    </row>
    <row r="15" spans="1:10" x14ac:dyDescent="0.3">
      <c r="A15" t="s">
        <v>58</v>
      </c>
      <c r="B15" s="29">
        <v>2.8199999999999999E-2</v>
      </c>
      <c r="D15" s="75"/>
      <c r="E15" s="75"/>
      <c r="F15" s="75"/>
      <c r="G15" s="75"/>
      <c r="H15" s="75"/>
      <c r="I15" s="75"/>
      <c r="J15" s="75"/>
    </row>
    <row r="16" spans="1:10" x14ac:dyDescent="0.3">
      <c r="A16" t="s">
        <v>59</v>
      </c>
      <c r="B16" s="29">
        <v>3.7100000000000001E-2</v>
      </c>
      <c r="D16" s="75"/>
      <c r="E16" s="75"/>
      <c r="F16" s="75"/>
      <c r="G16" s="75"/>
      <c r="H16" s="75"/>
      <c r="I16" s="75"/>
      <c r="J16" s="75"/>
    </row>
    <row r="17" spans="1:10" ht="14.4" customHeight="1" x14ac:dyDescent="0.3">
      <c r="A17" t="s">
        <v>60</v>
      </c>
      <c r="B17" s="29">
        <v>3.0300000000000001E-2</v>
      </c>
      <c r="D17" s="75"/>
      <c r="E17" s="75"/>
      <c r="F17" s="75"/>
      <c r="G17" s="75"/>
      <c r="H17" s="75"/>
      <c r="I17" s="75"/>
      <c r="J17" s="75"/>
    </row>
    <row r="18" spans="1:10" x14ac:dyDescent="0.3">
      <c r="A18" t="s">
        <v>61</v>
      </c>
      <c r="B18" s="29">
        <v>1.78E-2</v>
      </c>
      <c r="D18" s="75"/>
      <c r="E18" s="75"/>
      <c r="F18" s="75"/>
      <c r="G18" s="75"/>
      <c r="H18" s="75"/>
      <c r="I18" s="75"/>
      <c r="J18" s="75"/>
    </row>
    <row r="19" spans="1:10" x14ac:dyDescent="0.3">
      <c r="A19" t="s">
        <v>62</v>
      </c>
      <c r="B19" s="29">
        <v>4.87E-2</v>
      </c>
    </row>
    <row r="20" spans="1:10" x14ac:dyDescent="0.3">
      <c r="A20" t="s">
        <v>63</v>
      </c>
      <c r="B20" s="29">
        <v>2.1700000000000001E-2</v>
      </c>
    </row>
    <row r="21" spans="1:10" x14ac:dyDescent="0.3">
      <c r="A21" t="s">
        <v>64</v>
      </c>
      <c r="B21" s="29">
        <v>2.5399999999999999E-2</v>
      </c>
    </row>
    <row r="22" spans="1:10" x14ac:dyDescent="0.3">
      <c r="A22" t="s">
        <v>65</v>
      </c>
      <c r="B22" s="29">
        <v>4.2999999999999997E-2</v>
      </c>
    </row>
    <row r="23" spans="1:10" x14ac:dyDescent="0.3">
      <c r="A23" t="s">
        <v>66</v>
      </c>
      <c r="B23" s="29">
        <v>3.6700000000000003E-2</v>
      </c>
    </row>
    <row r="24" spans="1:10" x14ac:dyDescent="0.3">
      <c r="A24" t="s">
        <v>67</v>
      </c>
      <c r="B24" s="29">
        <v>3.32E-2</v>
      </c>
    </row>
    <row r="25" spans="1:10" x14ac:dyDescent="0.3">
      <c r="A25" t="s">
        <v>68</v>
      </c>
      <c r="B25" s="29">
        <v>2.9399999999999999E-2</v>
      </c>
    </row>
    <row r="26" spans="1:10" x14ac:dyDescent="0.3">
      <c r="A26" t="s">
        <v>69</v>
      </c>
      <c r="B26" s="29">
        <v>2.3400000000000001E-2</v>
      </c>
    </row>
    <row r="27" spans="1:10" x14ac:dyDescent="0.3">
      <c r="A27" t="s">
        <v>70</v>
      </c>
      <c r="B27" s="29">
        <v>2.9100000000000001E-2</v>
      </c>
    </row>
    <row r="28" spans="1:10" x14ac:dyDescent="0.3">
      <c r="A28" t="s">
        <v>71</v>
      </c>
      <c r="B28" s="29">
        <v>2.76E-2</v>
      </c>
    </row>
    <row r="29" spans="1:10" x14ac:dyDescent="0.3">
      <c r="A29" t="s">
        <v>72</v>
      </c>
      <c r="B29" s="29">
        <v>2.53E-2</v>
      </c>
    </row>
    <row r="30" spans="1:10" x14ac:dyDescent="0.3">
      <c r="A30" t="s">
        <v>73</v>
      </c>
      <c r="B30" s="29">
        <v>5.3E-3</v>
      </c>
    </row>
    <row r="31" spans="1:10" x14ac:dyDescent="0.3">
      <c r="A31" t="s">
        <v>74</v>
      </c>
      <c r="B31" s="29">
        <v>6.0000000000000001E-3</v>
      </c>
    </row>
    <row r="32" spans="1:10" x14ac:dyDescent="0.3">
      <c r="A32" t="s">
        <v>75</v>
      </c>
      <c r="B32" s="29">
        <v>1.4E-2</v>
      </c>
    </row>
    <row r="33" spans="1:2" x14ac:dyDescent="0.3">
      <c r="A33" t="s">
        <v>76</v>
      </c>
      <c r="B33" s="29">
        <v>2.1600000000000001E-2</v>
      </c>
    </row>
    <row r="34" spans="1:2" x14ac:dyDescent="0.3">
      <c r="A34" t="s">
        <v>77</v>
      </c>
      <c r="B34" s="29">
        <v>3.49E-2</v>
      </c>
    </row>
    <row r="35" spans="1:2" x14ac:dyDescent="0.3">
      <c r="A35" t="s">
        <v>78</v>
      </c>
      <c r="B35" s="29">
        <v>3.6200000000000003E-2</v>
      </c>
    </row>
    <row r="36" spans="1:2" x14ac:dyDescent="0.3">
      <c r="A36" t="s">
        <v>79</v>
      </c>
      <c r="B36" s="29">
        <v>7.7999999999999996E-3</v>
      </c>
    </row>
    <row r="37" spans="1:2" x14ac:dyDescent="0.3">
      <c r="A37" t="s">
        <v>80</v>
      </c>
      <c r="B37" s="29">
        <v>3.3399999999999999E-2</v>
      </c>
    </row>
    <row r="38" spans="1:2" x14ac:dyDescent="0.3">
      <c r="A38" t="s">
        <v>81</v>
      </c>
      <c r="B38" s="29">
        <v>2.4400000000000002E-2</v>
      </c>
    </row>
    <row r="39" spans="1:2" x14ac:dyDescent="0.3">
      <c r="A39" t="s">
        <v>82</v>
      </c>
      <c r="B39" s="29">
        <v>4.7399999999999998E-2</v>
      </c>
    </row>
    <row r="40" spans="1:2" x14ac:dyDescent="0.3">
      <c r="A40" t="s">
        <v>83</v>
      </c>
      <c r="B40" s="29">
        <v>3.9E-2</v>
      </c>
    </row>
    <row r="41" spans="1:2" x14ac:dyDescent="0.3">
      <c r="A41" t="s">
        <v>84</v>
      </c>
      <c r="B41" s="29">
        <v>2.3E-2</v>
      </c>
    </row>
    <row r="42" spans="1:2" x14ac:dyDescent="0.3">
      <c r="A42" t="s">
        <v>85</v>
      </c>
      <c r="B42" s="29">
        <v>2.35E-2</v>
      </c>
    </row>
    <row r="43" spans="1:2" ht="14.4" customHeight="1" x14ac:dyDescent="0.3">
      <c r="A43" t="s">
        <v>86</v>
      </c>
      <c r="B43" s="29">
        <v>0</v>
      </c>
    </row>
    <row r="44" spans="1:2" x14ac:dyDescent="0.3">
      <c r="A44" t="s">
        <v>87</v>
      </c>
      <c r="B44" s="29">
        <v>1E-3</v>
      </c>
    </row>
    <row r="45" spans="1:2" x14ac:dyDescent="0.3">
      <c r="A45" t="s">
        <v>88</v>
      </c>
      <c r="B45" s="29">
        <v>0</v>
      </c>
    </row>
    <row r="46" spans="1:2" x14ac:dyDescent="0.3">
      <c r="A46" t="s">
        <v>89</v>
      </c>
      <c r="B46" s="29">
        <v>3.3500000000000002E-2</v>
      </c>
    </row>
    <row r="47" spans="1:2" ht="14.4" customHeight="1" x14ac:dyDescent="0.3">
      <c r="A47" t="s">
        <v>90</v>
      </c>
      <c r="B47" s="29">
        <v>1.61E-2</v>
      </c>
    </row>
    <row r="48" spans="1:2" x14ac:dyDescent="0.3">
      <c r="A48" t="s">
        <v>91</v>
      </c>
      <c r="B48" s="29">
        <v>3.49E-2</v>
      </c>
    </row>
    <row r="49" spans="1:2" ht="14.4" customHeight="1" x14ac:dyDescent="0.3">
      <c r="A49" t="s">
        <v>92</v>
      </c>
      <c r="B49" s="29">
        <v>0</v>
      </c>
    </row>
    <row r="50" spans="1:2" x14ac:dyDescent="0.3">
      <c r="A50" t="s">
        <v>93</v>
      </c>
      <c r="B50" s="29">
        <v>3.2899999999999999E-2</v>
      </c>
    </row>
    <row r="51" spans="1:2" x14ac:dyDescent="0.3">
      <c r="A51" t="s">
        <v>94</v>
      </c>
      <c r="B51" s="29">
        <v>3.56E-2</v>
      </c>
    </row>
    <row r="52" spans="1:2" x14ac:dyDescent="0.3">
      <c r="A52" t="s">
        <v>95</v>
      </c>
      <c r="B52" s="29">
        <v>0</v>
      </c>
    </row>
    <row r="59" spans="1:2" ht="24.6" customHeight="1" x14ac:dyDescent="0.3"/>
    <row r="61" spans="1:2" ht="14.4" customHeight="1" x14ac:dyDescent="0.3"/>
    <row r="63" spans="1:2" ht="14.4" customHeight="1" x14ac:dyDescent="0.3"/>
    <row r="67" ht="14.4" customHeight="1" x14ac:dyDescent="0.3"/>
    <row r="69" ht="14.4" customHeight="1" x14ac:dyDescent="0.3"/>
    <row r="73" ht="14.4" customHeight="1" x14ac:dyDescent="0.3"/>
    <row r="77" ht="14.4" customHeight="1" x14ac:dyDescent="0.3"/>
    <row r="79" ht="14.4" customHeight="1" x14ac:dyDescent="0.3"/>
    <row r="81" ht="14.4" customHeight="1" x14ac:dyDescent="0.3"/>
    <row r="83" ht="14.4" customHeight="1" x14ac:dyDescent="0.3"/>
    <row r="85" ht="14.4" customHeight="1" x14ac:dyDescent="0.3"/>
    <row r="95" ht="14.4" customHeight="1" x14ac:dyDescent="0.3"/>
    <row r="97" ht="14.4" customHeight="1" x14ac:dyDescent="0.3"/>
    <row r="99" ht="14.4" customHeight="1" x14ac:dyDescent="0.3"/>
  </sheetData>
  <mergeCells count="1">
    <mergeCell ref="D9:J18"/>
  </mergeCells>
  <hyperlinks>
    <hyperlink ref="D6" r:id="rId1" xr:uid="{AABB9F6E-50B2-41AA-8EAA-DB35B40BAA9D}"/>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Calculator</vt:lpstr>
      <vt:lpstr>2018 Tax Tables</vt:lpstr>
      <vt:lpstr>State Tax Burden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Millerd</dc:creator>
  <cp:lastModifiedBy>Paul Millerd</cp:lastModifiedBy>
  <dcterms:created xsi:type="dcterms:W3CDTF">2018-06-10T15:27:30Z</dcterms:created>
  <dcterms:modified xsi:type="dcterms:W3CDTF">2018-09-15T06:15:24Z</dcterms:modified>
</cp:coreProperties>
</file>